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.GONZALEZP\Downloads\Comercial\"/>
    </mc:Choice>
  </mc:AlternateContent>
  <xr:revisionPtr revIDLastSave="0" documentId="13_ncr:1_{DA47C7B2-D8DD-4F9E-8DD3-018071C3939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NSUAcued" sheetId="2" r:id="rId1"/>
    <sheet name="Hoja1" sheetId="3" r:id="rId2"/>
  </sheets>
  <definedNames>
    <definedName name="_xlnm._FilterDatabase" localSheetId="0" hidden="1">NSUAcued!$B$1:$X$71</definedName>
    <definedName name="_xlnm.Print_Area" localSheetId="0">NSUAcued!$B$1:$X$22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" i="2" l="1"/>
  <c r="M21" i="2"/>
  <c r="M20" i="2"/>
  <c r="M19" i="2"/>
  <c r="M18" i="2"/>
  <c r="M17" i="2"/>
  <c r="M15" i="2"/>
  <c r="M14" i="2"/>
  <c r="M13" i="2"/>
  <c r="M12" i="2"/>
  <c r="M11" i="2"/>
  <c r="L22" i="2"/>
  <c r="L21" i="2"/>
  <c r="L20" i="2"/>
  <c r="L19" i="2"/>
  <c r="L18" i="2"/>
  <c r="L17" i="2"/>
  <c r="L15" i="2"/>
  <c r="L14" i="2"/>
  <c r="L13" i="2"/>
  <c r="L12" i="2"/>
  <c r="L11" i="2"/>
  <c r="T15" i="2" l="1"/>
  <c r="T14" i="2"/>
  <c r="T13" i="2"/>
  <c r="T12" i="2"/>
  <c r="T11" i="2"/>
  <c r="T22" i="2" l="1"/>
  <c r="T21" i="2"/>
  <c r="T20" i="2"/>
  <c r="T19" i="2"/>
  <c r="T18" i="2"/>
  <c r="T17" i="2"/>
  <c r="U4" i="2" l="1"/>
  <c r="U5" i="2" l="1"/>
  <c r="T4" i="2"/>
  <c r="X5" i="2" l="1"/>
  <c r="U16" i="2" l="1"/>
  <c r="V17" i="2"/>
  <c r="X16" i="2" l="1"/>
  <c r="U10" i="2"/>
  <c r="X10" i="2" s="1"/>
  <c r="U8" i="2"/>
  <c r="X8" i="2" s="1"/>
  <c r="U20" i="2" l="1"/>
  <c r="X20" i="2" s="1"/>
  <c r="U13" i="2"/>
  <c r="X13" i="2" s="1"/>
  <c r="U22" i="2"/>
  <c r="X22" i="2" s="1"/>
  <c r="U19" i="2"/>
  <c r="X19" i="2" s="1"/>
  <c r="U17" i="2"/>
  <c r="X17" i="2" s="1"/>
  <c r="U21" i="2"/>
  <c r="X21" i="2" s="1"/>
  <c r="U18" i="2"/>
  <c r="X18" i="2" s="1"/>
  <c r="U15" i="2"/>
  <c r="X15" i="2" s="1"/>
  <c r="U14" i="2"/>
  <c r="X14" i="2" s="1"/>
  <c r="X4" i="2"/>
  <c r="X3" i="2" s="1"/>
  <c r="U3" i="2"/>
  <c r="U12" i="2"/>
  <c r="X12" i="2" s="1"/>
  <c r="U11" i="2"/>
  <c r="X11" i="2" s="1"/>
  <c r="U6" i="2"/>
  <c r="X6" i="2" s="1"/>
  <c r="U7" i="2"/>
  <c r="X7" i="2" l="1"/>
  <c r="W17" i="2" l="1"/>
  <c r="Y17" i="2" s="1"/>
  <c r="AA17" i="2" s="1"/>
  <c r="V15" i="2"/>
  <c r="W15" i="2" s="1"/>
  <c r="Y15" i="2" s="1"/>
  <c r="AA15" i="2" s="1"/>
  <c r="V14" i="2"/>
  <c r="W14" i="2" s="1"/>
  <c r="Y14" i="2" s="1"/>
  <c r="AA14" i="2" s="1"/>
  <c r="V13" i="2"/>
  <c r="W13" i="2" s="1"/>
  <c r="Y13" i="2" s="1"/>
  <c r="AA13" i="2" s="1"/>
  <c r="V12" i="2"/>
  <c r="W12" i="2" s="1"/>
  <c r="Y12" i="2" s="1"/>
  <c r="AA12" i="2" s="1"/>
  <c r="V11" i="2"/>
  <c r="W11" i="2" s="1"/>
  <c r="Y11" i="2" s="1"/>
  <c r="AA11" i="2" s="1"/>
  <c r="W10" i="2" l="1"/>
  <c r="Y10" i="2" l="1"/>
  <c r="AA10" i="2" s="1"/>
  <c r="E29" i="2"/>
  <c r="X9" i="2" l="1"/>
  <c r="V18" i="2" l="1"/>
  <c r="W18" i="2" s="1"/>
  <c r="V20" i="2"/>
  <c r="W20" i="2" s="1"/>
  <c r="Y20" i="2" s="1"/>
  <c r="AA20" i="2" s="1"/>
  <c r="V22" i="2"/>
  <c r="W22" i="2" s="1"/>
  <c r="Y22" i="2" s="1"/>
  <c r="AA22" i="2" s="1"/>
  <c r="V19" i="2"/>
  <c r="W19" i="2" s="1"/>
  <c r="Y19" i="2" s="1"/>
  <c r="AA19" i="2" s="1"/>
  <c r="V21" i="2"/>
  <c r="W21" i="2" s="1"/>
  <c r="Y21" i="2" s="1"/>
  <c r="AA21" i="2" s="1"/>
  <c r="Y18" i="2" l="1"/>
  <c r="AA18" i="2" s="1"/>
  <c r="W16" i="2"/>
  <c r="Y16" i="2" l="1"/>
  <c r="AA16" i="2" s="1"/>
  <c r="E30" i="2"/>
  <c r="M5" i="2" l="1"/>
  <c r="V5" i="2" s="1"/>
  <c r="W5" i="2" s="1"/>
  <c r="Y5" i="2" s="1"/>
  <c r="AA5" i="2" s="1"/>
  <c r="M9" i="2"/>
  <c r="V9" i="2"/>
  <c r="W9" i="2" s="1"/>
  <c r="M7" i="2"/>
  <c r="V7" i="2" s="1"/>
  <c r="W7" i="2" s="1"/>
  <c r="M6" i="2"/>
  <c r="V6" i="2" s="1"/>
  <c r="W6" i="2" s="1"/>
  <c r="Y6" i="2" s="1"/>
  <c r="AA6" i="2" s="1"/>
  <c r="L7" i="2"/>
  <c r="L6" i="2"/>
  <c r="L9" i="2"/>
  <c r="L5" i="2"/>
  <c r="W4" i="2" l="1"/>
  <c r="Y7" i="2"/>
  <c r="AA7" i="2" s="1"/>
  <c r="W8" i="2"/>
  <c r="Y9" i="2"/>
  <c r="AA9" i="2" s="1"/>
  <c r="W3" i="2" l="1"/>
  <c r="Y3" i="2" s="1"/>
  <c r="Y8" i="2"/>
  <c r="AA8" i="2" s="1"/>
  <c r="E28" i="2"/>
  <c r="E27" i="2"/>
  <c r="Y4" i="2"/>
  <c r="AA4" i="2" s="1"/>
  <c r="E31" i="2" l="1"/>
  <c r="K26" i="2"/>
  <c r="AA3" i="2"/>
</calcChain>
</file>

<file path=xl/sharedStrings.xml><?xml version="1.0" encoding="utf-8"?>
<sst xmlns="http://schemas.openxmlformats.org/spreadsheetml/2006/main" count="57" uniqueCount="56">
  <si>
    <t>Total Encuestas NS/NR</t>
  </si>
  <si>
    <t>Total Encuestas MB 5</t>
  </si>
  <si>
    <t>Total Encuestas B 4</t>
  </si>
  <si>
    <t>Total Encuestas R 3</t>
  </si>
  <si>
    <t>Total Encuestas M 2</t>
  </si>
  <si>
    <t>Total Encuestas MM 1</t>
  </si>
  <si>
    <t>Si</t>
  </si>
  <si>
    <t>No</t>
  </si>
  <si>
    <t>Total Encuestas Respondidas</t>
  </si>
  <si>
    <t xml:space="preserve">Aspectos de los Procesos Asociados a la prestación del servicio de Acueducto </t>
  </si>
  <si>
    <t xml:space="preserve">Servicio de Acueducto </t>
  </si>
  <si>
    <t>NS/NR</t>
  </si>
  <si>
    <t>Imp. Asp</t>
  </si>
  <si>
    <t xml:space="preserve">Imp. Gral </t>
  </si>
  <si>
    <t>Aporte al NSU</t>
  </si>
  <si>
    <t>Aporte Máx</t>
  </si>
  <si>
    <t>MB 5</t>
  </si>
  <si>
    <t>B 4</t>
  </si>
  <si>
    <t>R 3</t>
  </si>
  <si>
    <t>M 2</t>
  </si>
  <si>
    <t>MM 1</t>
  </si>
  <si>
    <t xml:space="preserve">Calidad del Servicio de Acueducto </t>
  </si>
  <si>
    <t xml:space="preserve">NSU MAXIMO </t>
  </si>
  <si>
    <t>Procesos Asociados a la prestación del servicio</t>
  </si>
  <si>
    <t>Comercialización del Servicio</t>
  </si>
  <si>
    <t>Servicio al Cliente</t>
  </si>
  <si>
    <t xml:space="preserve">Total </t>
  </si>
  <si>
    <t>NSU Acueducto</t>
  </si>
  <si>
    <t>Aspectos de Calidad del Servicio de Acueducto</t>
  </si>
  <si>
    <t xml:space="preserve">¿Califica oportunos los avisos de suspensión del servicio de acueducto por mantenimiento? </t>
  </si>
  <si>
    <t>¿Cómo califica la facilidad para entender la factura?</t>
  </si>
  <si>
    <t>Total Encuestas Realizadas</t>
  </si>
  <si>
    <t>Vr. Máximo</t>
  </si>
  <si>
    <t>Vr. Obtenido</t>
  </si>
  <si>
    <t xml:space="preserve">Aspectos NSU Acueducto </t>
  </si>
  <si>
    <t>Atributos del Servicio de Acueducto</t>
  </si>
  <si>
    <t>NSU ACUEDUCTO</t>
  </si>
  <si>
    <t>Aspectos de la Comercialización de los Servicios de Acueducto</t>
  </si>
  <si>
    <t>¿Cómo califica la ubicación y comodidad del Centro de Atención al Usuario?</t>
  </si>
  <si>
    <t>¿Cómo califica el tiempo de espera para recibir la atención?</t>
  </si>
  <si>
    <t xml:space="preserve">¿Cómo califica el tiempo de respuesta a sus solicitudes? </t>
  </si>
  <si>
    <t>Aspectos de Atencion al Usuario ATU de los servicios Acueducto, Alcantarillado y/o Aseo</t>
  </si>
  <si>
    <t>Totales</t>
  </si>
  <si>
    <t>DIFERENCIA</t>
  </si>
  <si>
    <t>¿Cómo califica la continuidad en el suministro de agua potable por horas al día?            1. (1-8 hrs) 2. (9-15) 3. (16-19) 4. (20-23) 5. (24)</t>
  </si>
  <si>
    <t>¿Cómo califica la presión y suficiencia con que es suministrada el agua en el predio  1. ( Deficiente) 2. (Insuficiente) 3. (Regular) 4. (Buena) 5. (Excelente)</t>
  </si>
  <si>
    <t>¿Cómo califica la calidad del agua del grifo de su vivienda?  1. ( Deficiente) 2. (Insuficiente) 3. (Regular) 4. (Buena) 5. (Excelente)</t>
  </si>
  <si>
    <t>¿Cómo califica el tiempo en la entrega de la factura?</t>
  </si>
  <si>
    <t xml:space="preserve">¿Cómo califica la facilidad  para realizar los pagos de los servicios prestados por la EMAAF E.S.P. a través de los canales disponibles. </t>
  </si>
  <si>
    <t>¿Cómo califica la calidad de los trabajos/revisiones realizadas por el personal técnico/operativo y comercial de la empresa?</t>
  </si>
  <si>
    <t xml:space="preserve">¿Cómo califica la amabilidad y disposicon del personal técnico/operativo y/o comercial? </t>
  </si>
  <si>
    <t>¿Cómo califica el horario de Atención al Usuario?</t>
  </si>
  <si>
    <t>¿Cómo califica  la claridad de la información durante el trámite realizado?</t>
  </si>
  <si>
    <t>¿Cómo califica la amabilidad y disposición de los funcionarios que lo atendieron?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</si>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</sst>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7">
    <xf numFmtId="0" fontId="0" fillId="0" borderId="0" xfId="0"/>
    <xf numFmtId="2" fontId="5" fillId="0" borderId="0" xfId="6" applyNumberFormat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0" xfId="1" applyFont="1" applyAlignment="1">
      <alignment wrapText="1"/>
    </xf>
    <xf numFmtId="9" fontId="7" fillId="0" borderId="0" xfId="6" applyFont="1" applyFill="1" applyAlignment="1">
      <alignment horizontal="center"/>
    </xf>
    <xf numFmtId="0" fontId="6" fillId="0" borderId="4" xfId="1" applyFont="1" applyBorder="1" applyAlignment="1">
      <alignment wrapText="1"/>
    </xf>
    <xf numFmtId="9" fontId="6" fillId="0" borderId="4" xfId="1" applyNumberFormat="1" applyFont="1" applyBorder="1" applyAlignment="1">
      <alignment horizontal="center"/>
    </xf>
    <xf numFmtId="0" fontId="5" fillId="0" borderId="0" xfId="0" applyFont="1"/>
    <xf numFmtId="167" fontId="5" fillId="0" borderId="0" xfId="0" applyNumberFormat="1" applyFont="1"/>
    <xf numFmtId="2" fontId="7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/>
    <xf numFmtId="0" fontId="7" fillId="0" borderId="4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2" fontId="6" fillId="0" borderId="4" xfId="1" applyNumberFormat="1" applyFont="1" applyBorder="1" applyAlignment="1" applyProtection="1">
      <alignment horizontal="center" vertical="center" wrapText="1"/>
      <protection hidden="1"/>
    </xf>
    <xf numFmtId="2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0" xfId="1" applyFont="1"/>
    <xf numFmtId="0" fontId="6" fillId="0" borderId="0" xfId="1" applyFont="1" applyAlignment="1">
      <alignment wrapText="1"/>
    </xf>
    <xf numFmtId="165" fontId="6" fillId="0" borderId="3" xfId="7" applyNumberFormat="1" applyFont="1" applyFill="1" applyBorder="1" applyProtection="1">
      <protection hidden="1"/>
    </xf>
    <xf numFmtId="165" fontId="6" fillId="0" borderId="4" xfId="7" applyNumberFormat="1" applyFont="1" applyFill="1" applyBorder="1" applyAlignment="1" applyProtection="1">
      <alignment wrapText="1"/>
      <protection hidden="1"/>
    </xf>
    <xf numFmtId="165" fontId="6" fillId="0" borderId="4" xfId="7" applyNumberFormat="1" applyFont="1" applyFill="1" applyBorder="1" applyProtection="1">
      <protection hidden="1"/>
    </xf>
    <xf numFmtId="165" fontId="6" fillId="0" borderId="1" xfId="7" applyNumberFormat="1" applyFont="1" applyFill="1" applyBorder="1" applyProtection="1">
      <protection hidden="1"/>
    </xf>
    <xf numFmtId="167" fontId="6" fillId="0" borderId="4" xfId="0" applyNumberFormat="1" applyFont="1" applyBorder="1" applyAlignment="1" applyProtection="1">
      <alignment horizontal="center"/>
      <protection hidden="1"/>
    </xf>
    <xf numFmtId="2" fontId="6" fillId="0" borderId="4" xfId="7" applyNumberFormat="1" applyFont="1" applyFill="1" applyBorder="1" applyAlignment="1" applyProtection="1">
      <alignment horizontal="center"/>
      <protection hidden="1"/>
    </xf>
    <xf numFmtId="2" fontId="6" fillId="0" borderId="2" xfId="7" applyNumberFormat="1" applyFont="1" applyFill="1" applyBorder="1" applyAlignment="1" applyProtection="1">
      <alignment horizontal="center"/>
      <protection hidden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7" fontId="6" fillId="0" borderId="4" xfId="1" applyNumberFormat="1" applyFont="1" applyBorder="1" applyAlignment="1">
      <alignment horizontal="center" vertical="center" wrapText="1"/>
    </xf>
    <xf numFmtId="2" fontId="6" fillId="0" borderId="4" xfId="6" applyNumberFormat="1" applyFont="1" applyFill="1" applyBorder="1" applyAlignment="1">
      <alignment horizontal="center" vertical="center" wrapText="1"/>
    </xf>
    <xf numFmtId="2" fontId="6" fillId="0" borderId="2" xfId="6" applyNumberFormat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4" xfId="1" applyFont="1" applyBorder="1" applyAlignment="1">
      <alignment horizontal="center" vertical="center" wrapText="1"/>
    </xf>
    <xf numFmtId="1" fontId="7" fillId="0" borderId="4" xfId="6" applyNumberFormat="1" applyFont="1" applyFill="1" applyBorder="1" applyAlignment="1">
      <alignment horizontal="center" vertical="center"/>
    </xf>
    <xf numFmtId="2" fontId="5" fillId="0" borderId="4" xfId="6" applyNumberFormat="1" applyFont="1" applyFill="1" applyBorder="1" applyAlignment="1">
      <alignment horizontal="center" vertical="center" wrapText="1"/>
    </xf>
    <xf numFmtId="2" fontId="5" fillId="0" borderId="2" xfId="6" applyNumberFormat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/>
    </xf>
    <xf numFmtId="1" fontId="7" fillId="0" borderId="0" xfId="6" applyNumberFormat="1" applyFont="1" applyBorder="1" applyAlignment="1">
      <alignment horizontal="center"/>
    </xf>
    <xf numFmtId="165" fontId="7" fillId="0" borderId="0" xfId="6" applyNumberFormat="1" applyFont="1" applyBorder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2" fontId="5" fillId="0" borderId="0" xfId="6" applyNumberFormat="1" applyFont="1" applyBorder="1" applyAlignment="1">
      <alignment horizontal="center" vertical="center" wrapText="1"/>
    </xf>
    <xf numFmtId="2" fontId="5" fillId="0" borderId="0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7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5" fontId="6" fillId="0" borderId="0" xfId="6" applyNumberFormat="1" applyFont="1" applyFill="1"/>
    <xf numFmtId="0" fontId="6" fillId="3" borderId="0" xfId="1" applyFont="1" applyFill="1"/>
    <xf numFmtId="43" fontId="6" fillId="3" borderId="0" xfId="8" applyFont="1" applyFill="1" applyAlignment="1">
      <alignment horizontal="center" vertical="center"/>
    </xf>
    <xf numFmtId="166" fontId="6" fillId="3" borderId="0" xfId="8" applyNumberFormat="1" applyFont="1" applyFill="1" applyAlignment="1">
      <alignment horizontal="center" vertical="center"/>
    </xf>
    <xf numFmtId="2" fontId="9" fillId="0" borderId="0" xfId="1" applyNumberFormat="1" applyFont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0" fontId="6" fillId="0" borderId="4" xfId="1" applyFont="1" applyBorder="1" applyAlignment="1" applyProtection="1">
      <alignment horizontal="right" vertical="center" wrapText="1"/>
      <protection hidden="1"/>
    </xf>
    <xf numFmtId="165" fontId="6" fillId="0" borderId="4" xfId="6" applyNumberFormat="1" applyFont="1" applyFill="1" applyBorder="1" applyAlignment="1">
      <alignment horizontal="center" vertical="center" wrapText="1"/>
    </xf>
    <xf numFmtId="165" fontId="6" fillId="0" borderId="4" xfId="6" applyNumberFormat="1" applyFont="1" applyFill="1" applyBorder="1" applyAlignment="1">
      <alignment horizontal="right" vertical="center" wrapText="1"/>
    </xf>
    <xf numFmtId="165" fontId="7" fillId="0" borderId="4" xfId="6" applyNumberFormat="1" applyFont="1" applyFill="1" applyBorder="1" applyAlignment="1">
      <alignment horizontal="center" vertical="center" wrapText="1"/>
    </xf>
    <xf numFmtId="165" fontId="7" fillId="0" borderId="4" xfId="7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2" fontId="7" fillId="0" borderId="4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165" fontId="6" fillId="0" borderId="4" xfId="7" applyNumberFormat="1" applyFont="1" applyFill="1" applyBorder="1" applyAlignment="1" applyProtection="1">
      <alignment horizontal="center" vertical="center"/>
      <protection hidden="1"/>
    </xf>
    <xf numFmtId="165" fontId="6" fillId="0" borderId="4" xfId="7" applyNumberFormat="1" applyFont="1" applyFill="1" applyBorder="1" applyAlignment="1" applyProtection="1">
      <alignment horizontal="right" vertical="center"/>
      <protection hidden="1"/>
    </xf>
    <xf numFmtId="0" fontId="2" fillId="0" borderId="2" xfId="1" applyFont="1" applyBorder="1" applyAlignment="1">
      <alignment horizontal="center" vertical="center" wrapText="1"/>
    </xf>
    <xf numFmtId="2" fontId="3" fillId="0" borderId="2" xfId="6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3" fillId="4" borderId="2" xfId="6" applyNumberFormat="1" applyFont="1" applyFill="1" applyBorder="1" applyAlignment="1">
      <alignment horizontal="center" vertical="center" wrapText="1"/>
    </xf>
    <xf numFmtId="10" fontId="7" fillId="0" borderId="0" xfId="7" applyNumberFormat="1" applyFont="1" applyAlignment="1">
      <alignment horizontal="center"/>
    </xf>
    <xf numFmtId="10" fontId="6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vertical="center" wrapText="1"/>
    </xf>
    <xf numFmtId="1" fontId="7" fillId="0" borderId="2" xfId="6" applyNumberFormat="1" applyFont="1" applyFill="1" applyBorder="1" applyAlignment="1">
      <alignment horizontal="center" vertical="center"/>
    </xf>
    <xf numFmtId="165" fontId="7" fillId="0" borderId="2" xfId="6" applyNumberFormat="1" applyFont="1" applyFill="1" applyBorder="1" applyAlignment="1">
      <alignment horizontal="center" vertical="center" wrapText="1"/>
    </xf>
    <xf numFmtId="165" fontId="7" fillId="0" borderId="2" xfId="7" applyNumberFormat="1" applyFont="1" applyFill="1" applyBorder="1" applyAlignment="1">
      <alignment horizontal="right" vertical="center"/>
    </xf>
    <xf numFmtId="2" fontId="7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wrapText="1"/>
    </xf>
    <xf numFmtId="2" fontId="7" fillId="0" borderId="0" xfId="1" applyNumberFormat="1" applyFont="1"/>
    <xf numFmtId="2" fontId="6" fillId="0" borderId="0" xfId="1" applyNumberFormat="1" applyFont="1"/>
    <xf numFmtId="2" fontId="7" fillId="0" borderId="0" xfId="1" applyNumberFormat="1" applyFont="1" applyAlignment="1">
      <alignment vertical="center"/>
    </xf>
    <xf numFmtId="0" fontId="12" fillId="0" borderId="2" xfId="0" applyFont="1" applyBorder="1"/>
    <xf numFmtId="165" fontId="6" fillId="0" borderId="2" xfId="7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left" vertical="center"/>
      <protection hidden="1"/>
    </xf>
    <xf numFmtId="0" fontId="8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165" fontId="6" fillId="0" borderId="3" xfId="7" applyNumberFormat="1" applyFont="1" applyFill="1" applyBorder="1" applyAlignment="1" applyProtection="1">
      <alignment horizontal="center" vertical="center"/>
      <protection hidden="1"/>
    </xf>
  </cellXfs>
  <cellStyles count="9">
    <cellStyle name="Millares" xfId="8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Normal 3 2" xfId="4" xr:uid="{00000000-0005-0000-0000-000005000000}"/>
    <cellStyle name="Normal 4" xfId="5" xr:uid="{00000000-0005-0000-0000-000006000000}"/>
    <cellStyle name="Porcentaje" xfId="7" builtinId="5"/>
    <cellStyle name="Porcentual 2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Importancia Aspectos Evaluados para medir el NSU </a:t>
            </a:r>
          </a:p>
          <a:p>
            <a:pPr>
              <a:defRPr/>
            </a:pPr>
            <a:r>
              <a:rPr lang="es-CO"/>
              <a:t>del Servicio de Acueducto</a:t>
            </a:r>
          </a:p>
        </c:rich>
      </c:tx>
      <c:layout>
        <c:manualLayout>
          <c:xMode val="edge"/>
          <c:yMode val="edge"/>
          <c:x val="0.24699879739885144"/>
          <c:y val="1.696519613562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5844750687903064E-2"/>
          <c:y val="9.7035820381322496E-2"/>
          <c:w val="0.90649326119711593"/>
          <c:h val="0.6310308889216393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8172374270779823E-3"/>
                  <c:y val="0.220000023097115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7F-430F-91F3-6B9D087F43BE}"/>
                </c:ext>
              </c:extLst>
            </c:dLbl>
            <c:dLbl>
              <c:idx val="1"/>
              <c:layout>
                <c:manualLayout>
                  <c:x val="1.8172374270779823E-3"/>
                  <c:y val="7.920000831496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7F-430F-91F3-6B9D087F43BE}"/>
                </c:ext>
              </c:extLst>
            </c:dLbl>
            <c:dLbl>
              <c:idx val="2"/>
              <c:layout>
                <c:manualLayout>
                  <c:x val="1.8172374270780491E-3"/>
                  <c:y val="0.13493334749956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7F-430F-91F3-6B9D087F43BE}"/>
                </c:ext>
              </c:extLst>
            </c:dLbl>
            <c:dLbl>
              <c:idx val="3"/>
              <c:layout>
                <c:manualLayout>
                  <c:x val="7.2689497083119293E-3"/>
                  <c:y val="0.11733334565179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7F-430F-91F3-6B9D087F4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NSUAcued!$C$27:$C$30</c:f>
              <c:strCache>
                <c:ptCount val="4"/>
                <c:pt idx="0">
                  <c:v>Calidad del Servicio de Acueducto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NSUAcued!$D$27:$D$30</c:f>
              <c:numCache>
                <c:formatCode>0%</c:formatCode>
                <c:ptCount val="4"/>
                <c:pt idx="0">
                  <c:v>0.4</c:v>
                </c:pt>
                <c:pt idx="1">
                  <c:v>0.1</c:v>
                </c:pt>
                <c:pt idx="2">
                  <c:v>0.25000000000000017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F-430F-91F3-6B9D087F43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axId val="796878232"/>
        <c:axId val="266269584"/>
      </c:barChart>
      <c:catAx>
        <c:axId val="79687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269584"/>
        <c:crosses val="autoZero"/>
        <c:auto val="1"/>
        <c:lblAlgn val="ctr"/>
        <c:lblOffset val="100"/>
        <c:noMultiLvlLbl val="0"/>
      </c:catAx>
      <c:valAx>
        <c:axId val="266269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687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Medición del NSU </a:t>
            </a:r>
          </a:p>
          <a:p>
            <a:pPr>
              <a:defRPr/>
            </a:pPr>
            <a:r>
              <a:rPr lang="es-CO"/>
              <a:t>del Servicio de Acueducto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9989611697857807E-2"/>
          <c:y val="0.28443772574934711"/>
          <c:w val="0.95820353917720635"/>
          <c:h val="0.56844606718480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NSUAcued!$D$26</c:f>
              <c:strCache>
                <c:ptCount val="1"/>
                <c:pt idx="0">
                  <c:v>Vr. Máximo</c:v>
                </c:pt>
              </c:strCache>
            </c:strRef>
          </c:tx>
          <c:spPr>
            <a:pattFill prst="narHorz">
              <a:fgClr>
                <a:schemeClr val="accent1">
                  <a:shade val="76000"/>
                </a:schemeClr>
              </a:fgClr>
              <a:bgClr>
                <a:schemeClr val="accent1">
                  <a:shade val="76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shade val="76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NSUAcued!$C$27:$C$30</c:f>
              <c:strCache>
                <c:ptCount val="4"/>
                <c:pt idx="0">
                  <c:v>Calidad del Servicio de Acueducto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NSUAcued!$D$27:$D$30</c:f>
              <c:numCache>
                <c:formatCode>0%</c:formatCode>
                <c:ptCount val="4"/>
                <c:pt idx="0">
                  <c:v>0.4</c:v>
                </c:pt>
                <c:pt idx="1">
                  <c:v>0.1</c:v>
                </c:pt>
                <c:pt idx="2">
                  <c:v>0.25000000000000017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A-41EC-9443-B4E5104567D1}"/>
            </c:ext>
          </c:extLst>
        </c:ser>
        <c:ser>
          <c:idx val="1"/>
          <c:order val="1"/>
          <c:tx>
            <c:strRef>
              <c:f>NSUAcued!$E$26</c:f>
              <c:strCache>
                <c:ptCount val="1"/>
                <c:pt idx="0">
                  <c:v>Vr. Obtenido</c:v>
                </c:pt>
              </c:strCache>
            </c:strRef>
          </c:tx>
          <c:spPr>
            <a:pattFill prst="narHorz">
              <a:fgClr>
                <a:schemeClr val="accent1">
                  <a:tint val="77000"/>
                </a:schemeClr>
              </a:fgClr>
              <a:bgClr>
                <a:schemeClr val="accent1">
                  <a:tint val="77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tint val="77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NSUAcued!$C$27:$C$30</c:f>
              <c:strCache>
                <c:ptCount val="4"/>
                <c:pt idx="0">
                  <c:v>Calidad del Servicio de Acueducto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NSUAcued!$E$27:$E$30</c:f>
              <c:numCache>
                <c:formatCode>0.00%</c:formatCode>
                <c:ptCount val="4"/>
                <c:pt idx="0">
                  <c:v>0.29849552120103584</c:v>
                </c:pt>
                <c:pt idx="1">
                  <c:v>7.0020325203252048E-2</c:v>
                </c:pt>
                <c:pt idx="2">
                  <c:v>0.20461922293850779</c:v>
                </c:pt>
                <c:pt idx="3">
                  <c:v>0.21202254262364556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A-41EC-9443-B4E5104567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522400992"/>
        <c:axId val="522401384"/>
      </c:barChart>
      <c:catAx>
        <c:axId val="5224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2401384"/>
        <c:crosses val="autoZero"/>
        <c:auto val="1"/>
        <c:lblAlgn val="ctr"/>
        <c:lblOffset val="100"/>
        <c:noMultiLvlLbl val="0"/>
      </c:catAx>
      <c:valAx>
        <c:axId val="522401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24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MEDICIÓN DEL NSU DEL SERVICIO DE ACUEDUCTO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NSUAcued!$C$27:$C$30</c:f>
              <c:strCache>
                <c:ptCount val="4"/>
                <c:pt idx="0">
                  <c:v>Calidad del Servicio de Acueducto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NSUAcued!$D$27:$D$30</c:f>
              <c:numCache>
                <c:formatCode>0%</c:formatCode>
                <c:ptCount val="4"/>
                <c:pt idx="0">
                  <c:v>0.4</c:v>
                </c:pt>
                <c:pt idx="1">
                  <c:v>0.1</c:v>
                </c:pt>
                <c:pt idx="2">
                  <c:v>0.25000000000000017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D-4178-BD23-39011DC39C48}"/>
            </c:ext>
          </c:extLst>
        </c:ser>
        <c:ser>
          <c:idx val="1"/>
          <c:order val="1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NSUAcued!$C$27:$C$30</c:f>
              <c:strCache>
                <c:ptCount val="4"/>
                <c:pt idx="0">
                  <c:v>Calidad del Servicio de Acueducto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NSUAcued!$E$27:$E$30</c:f>
              <c:numCache>
                <c:formatCode>0.00%</c:formatCode>
                <c:ptCount val="4"/>
                <c:pt idx="0">
                  <c:v>0.29849552120103584</c:v>
                </c:pt>
                <c:pt idx="1">
                  <c:v>7.0020325203252048E-2</c:v>
                </c:pt>
                <c:pt idx="2">
                  <c:v>0.20461922293850779</c:v>
                </c:pt>
                <c:pt idx="3">
                  <c:v>0.21202254262364556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AD-4178-BD23-39011DC39C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75960655"/>
        <c:axId val="475968559"/>
      </c:barChart>
      <c:catAx>
        <c:axId val="47596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968559"/>
        <c:crosses val="autoZero"/>
        <c:auto val="1"/>
        <c:lblAlgn val="ctr"/>
        <c:lblOffset val="100"/>
        <c:noMultiLvlLbl val="0"/>
      </c:catAx>
      <c:valAx>
        <c:axId val="47596855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96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1392</xdr:rowOff>
    </xdr:from>
    <xdr:to>
      <xdr:col>3</xdr:col>
      <xdr:colOff>623950</xdr:colOff>
      <xdr:row>58</xdr:row>
      <xdr:rowOff>112724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31</xdr:row>
      <xdr:rowOff>51807</xdr:rowOff>
    </xdr:from>
    <xdr:to>
      <xdr:col>3</xdr:col>
      <xdr:colOff>0</xdr:colOff>
      <xdr:row>51</xdr:row>
      <xdr:rowOff>51807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419099</xdr:colOff>
      <xdr:row>36</xdr:row>
      <xdr:rowOff>152400</xdr:rowOff>
    </xdr:from>
    <xdr:to>
      <xdr:col>13</xdr:col>
      <xdr:colOff>341312</xdr:colOff>
      <xdr:row>53</xdr:row>
      <xdr:rowOff>136921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95CEB8-03B7-4E7F-B0A7-59B0B578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71"/>
  <sheetViews>
    <sheetView showGridLines="0" tabSelected="1" zoomScaleNormal="100" workbookViewId="0">
      <pane xSplit="2" topLeftCell="N1" activePane="topRight" state="frozen"/>
      <selection activeCell="A13" sqref="A13"/>
      <selection pane="topRight" activeCell="AF10" sqref="AF10"/>
    </sheetView>
  </sheetViews>
  <sheetFormatPr baseColWidth="10" defaultColWidth="11.42578125" defaultRowHeight="16.5" outlineLevelRow="1" outlineLevelCol="1" x14ac:dyDescent="0.3"/>
  <cols>
    <col min="1" max="1" width="11.42578125" style="11"/>
    <col min="2" max="2" width="46.85546875" style="11" customWidth="1"/>
    <col min="3" max="3" width="51.85546875" style="3" customWidth="1"/>
    <col min="4" max="9" width="9.42578125" style="11" customWidth="1" outlineLevel="1"/>
    <col min="10" max="10" width="3.7109375" style="11" customWidth="1" outlineLevel="1"/>
    <col min="11" max="11" width="6.42578125" style="11" customWidth="1" outlineLevel="1"/>
    <col min="12" max="13" width="9.42578125" style="11" customWidth="1" outlineLevel="1"/>
    <col min="14" max="14" width="5.28515625" style="56" customWidth="1" outlineLevel="1"/>
    <col min="15" max="15" width="5.5703125" style="56" customWidth="1" outlineLevel="1"/>
    <col min="16" max="17" width="4" style="54" customWidth="1" outlineLevel="1"/>
    <col min="18" max="18" width="4.28515625" style="54" customWidth="1" outlineLevel="1"/>
    <col min="19" max="19" width="5.7109375" style="54" customWidth="1" outlineLevel="1"/>
    <col min="20" max="20" width="9.28515625" style="54" customWidth="1"/>
    <col min="21" max="21" width="13.140625" style="70" customWidth="1"/>
    <col min="22" max="22" width="8.85546875" style="54" customWidth="1"/>
    <col min="23" max="23" width="13.5703125" style="54" customWidth="1"/>
    <col min="24" max="24" width="10.85546875" style="54" customWidth="1"/>
    <col min="25" max="25" width="11.42578125" style="11" customWidth="1"/>
    <col min="26" max="26" width="12" style="3" customWidth="1"/>
    <col min="27" max="27" width="12.140625" style="3" customWidth="1"/>
    <col min="28" max="28" width="26.140625" style="3" customWidth="1"/>
    <col min="29" max="16384" width="11.42578125" style="11"/>
  </cols>
  <sheetData>
    <row r="1" spans="2:29" x14ac:dyDescent="0.3">
      <c r="B1" s="94" t="s">
        <v>10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9"/>
      <c r="O1" s="9"/>
      <c r="P1" s="10"/>
      <c r="Q1" s="10"/>
      <c r="R1" s="10"/>
      <c r="S1" s="10"/>
      <c r="T1" s="10"/>
      <c r="U1" s="64"/>
      <c r="V1" s="10"/>
      <c r="W1" s="10"/>
      <c r="X1" s="10"/>
    </row>
    <row r="2" spans="2:29" s="17" customFormat="1" ht="31.5" x14ac:dyDescent="0.3">
      <c r="B2" s="97" t="s">
        <v>35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2" t="s">
        <v>11</v>
      </c>
      <c r="O2" s="13">
        <v>5</v>
      </c>
      <c r="P2" s="13">
        <v>4</v>
      </c>
      <c r="Q2" s="13">
        <v>3</v>
      </c>
      <c r="R2" s="13">
        <v>2</v>
      </c>
      <c r="S2" s="13">
        <v>1</v>
      </c>
      <c r="T2" s="14" t="s">
        <v>12</v>
      </c>
      <c r="U2" s="65" t="s">
        <v>13</v>
      </c>
      <c r="V2" s="14" t="s">
        <v>42</v>
      </c>
      <c r="W2" s="15" t="s">
        <v>14</v>
      </c>
      <c r="X2" s="16" t="s">
        <v>15</v>
      </c>
      <c r="Y2" s="75" t="s">
        <v>55</v>
      </c>
      <c r="Z2" s="75" t="s">
        <v>54</v>
      </c>
      <c r="AA2" s="77" t="s">
        <v>43</v>
      </c>
      <c r="AB2" s="18"/>
    </row>
    <row r="3" spans="2:29" x14ac:dyDescent="0.3">
      <c r="B3" s="106" t="s">
        <v>36</v>
      </c>
      <c r="C3" s="20"/>
      <c r="D3" s="19"/>
      <c r="E3" s="21"/>
      <c r="F3" s="21"/>
      <c r="G3" s="21"/>
      <c r="H3" s="21"/>
      <c r="I3" s="21"/>
      <c r="J3" s="21"/>
      <c r="K3" s="21"/>
      <c r="L3" s="21"/>
      <c r="M3" s="22"/>
      <c r="N3" s="21"/>
      <c r="O3" s="21"/>
      <c r="P3" s="21"/>
      <c r="Q3" s="21"/>
      <c r="R3" s="21"/>
      <c r="S3" s="21"/>
      <c r="T3" s="73"/>
      <c r="U3" s="74">
        <f>+U4+U8+U10+U16</f>
        <v>1.0000000000000002</v>
      </c>
      <c r="V3" s="23"/>
      <c r="W3" s="24">
        <f>+W16+W10+W8+W4</f>
        <v>78.515761196644121</v>
      </c>
      <c r="X3" s="25">
        <f>+X16+X10+X8+X4</f>
        <v>100.00000000000001</v>
      </c>
      <c r="Y3" s="76">
        <f>+W3/X3*100</f>
        <v>78.515761196644107</v>
      </c>
      <c r="Z3" s="76">
        <v>81.141468650733785</v>
      </c>
      <c r="AA3" s="92">
        <f>(Y3-Z3)/Y3</f>
        <v>-3.3441788171849313E-2</v>
      </c>
      <c r="AC3" s="88"/>
    </row>
    <row r="4" spans="2:29" s="17" customFormat="1" ht="51" x14ac:dyDescent="0.3">
      <c r="B4" s="98" t="s">
        <v>28</v>
      </c>
      <c r="C4" s="98"/>
      <c r="D4" s="62" t="s">
        <v>0</v>
      </c>
      <c r="E4" s="62" t="s">
        <v>1</v>
      </c>
      <c r="F4" s="62" t="s">
        <v>2</v>
      </c>
      <c r="G4" s="62" t="s">
        <v>3</v>
      </c>
      <c r="H4" s="62" t="s">
        <v>4</v>
      </c>
      <c r="I4" s="62" t="s">
        <v>5</v>
      </c>
      <c r="J4" s="62" t="s">
        <v>6</v>
      </c>
      <c r="K4" s="62" t="s">
        <v>7</v>
      </c>
      <c r="L4" s="62" t="s">
        <v>31</v>
      </c>
      <c r="M4" s="62" t="s">
        <v>8</v>
      </c>
      <c r="N4" s="63" t="s">
        <v>11</v>
      </c>
      <c r="O4" s="26" t="s">
        <v>16</v>
      </c>
      <c r="P4" s="26" t="s">
        <v>17</v>
      </c>
      <c r="Q4" s="26" t="s">
        <v>18</v>
      </c>
      <c r="R4" s="26" t="s">
        <v>19</v>
      </c>
      <c r="S4" s="27" t="s">
        <v>20</v>
      </c>
      <c r="T4" s="66">
        <f>SUM(T5:T7)</f>
        <v>1</v>
      </c>
      <c r="U4" s="67">
        <f>+D27</f>
        <v>0.4</v>
      </c>
      <c r="V4" s="28"/>
      <c r="W4" s="29">
        <f>+W7+W6+W5</f>
        <v>29.849552120103581</v>
      </c>
      <c r="X4" s="30">
        <f t="shared" ref="X4:X9" si="0">+U4*100</f>
        <v>40</v>
      </c>
      <c r="Y4" s="76">
        <f>+W4/X4*100</f>
        <v>74.623880300258946</v>
      </c>
      <c r="Z4" s="76">
        <v>81.182764365167344</v>
      </c>
      <c r="AA4" s="92">
        <f t="shared" ref="AA4:AA22" si="1">(Y4-Z4)/Y4</f>
        <v>-8.789256252178082E-2</v>
      </c>
      <c r="AB4" s="18"/>
      <c r="AC4" s="89"/>
    </row>
    <row r="5" spans="2:29" outlineLevel="1" x14ac:dyDescent="0.3">
      <c r="B5" s="99"/>
      <c r="C5" s="100" t="s">
        <v>44</v>
      </c>
      <c r="D5" s="91">
        <v>4</v>
      </c>
      <c r="E5" s="91">
        <v>124</v>
      </c>
      <c r="F5" s="91">
        <v>101</v>
      </c>
      <c r="G5" s="91">
        <v>25</v>
      </c>
      <c r="H5" s="91">
        <v>8</v>
      </c>
      <c r="I5" s="91">
        <v>2</v>
      </c>
      <c r="J5" s="91">
        <v>0</v>
      </c>
      <c r="K5" s="91">
        <v>0</v>
      </c>
      <c r="L5" s="91">
        <f>SUM(D5:K5)</f>
        <v>264</v>
      </c>
      <c r="M5" s="91">
        <f>E5+F5+G5+H5+I5+J5+K5</f>
        <v>260</v>
      </c>
      <c r="N5" s="33"/>
      <c r="O5" s="34">
        <v>100</v>
      </c>
      <c r="P5" s="34">
        <v>75</v>
      </c>
      <c r="Q5" s="34">
        <v>50</v>
      </c>
      <c r="R5" s="34">
        <v>25</v>
      </c>
      <c r="S5" s="34">
        <v>0</v>
      </c>
      <c r="T5" s="68">
        <v>0.35</v>
      </c>
      <c r="U5" s="69">
        <f>+T5*$U$4</f>
        <v>0.13999999999999999</v>
      </c>
      <c r="V5" s="71">
        <f>SUMPRODUCT(O5:S5,E5:I5/M5)</f>
        <v>82.40384615384616</v>
      </c>
      <c r="W5" s="35">
        <f>+V5*U5</f>
        <v>11.536538461538461</v>
      </c>
      <c r="X5" s="36">
        <f>+U5*100</f>
        <v>13.999999999999998</v>
      </c>
      <c r="Y5" s="78">
        <f>+W5/X5*100</f>
        <v>82.40384615384616</v>
      </c>
      <c r="Z5" s="76">
        <v>84.280303030303045</v>
      </c>
      <c r="AA5" s="92">
        <f t="shared" si="1"/>
        <v>-2.277147201301237E-2</v>
      </c>
      <c r="AC5" s="88"/>
    </row>
    <row r="6" spans="2:29" outlineLevel="1" x14ac:dyDescent="0.3">
      <c r="B6" s="101"/>
      <c r="C6" s="100" t="s">
        <v>45</v>
      </c>
      <c r="D6" s="32">
        <v>2</v>
      </c>
      <c r="E6" s="32">
        <v>76</v>
      </c>
      <c r="F6" s="32">
        <v>87</v>
      </c>
      <c r="G6" s="32">
        <v>61</v>
      </c>
      <c r="H6" s="32">
        <v>26</v>
      </c>
      <c r="I6" s="32">
        <v>12</v>
      </c>
      <c r="J6" s="32">
        <v>0</v>
      </c>
      <c r="K6" s="32">
        <v>0</v>
      </c>
      <c r="L6" s="91">
        <f t="shared" ref="L6:L22" si="2">SUM(D6:K6)</f>
        <v>264</v>
      </c>
      <c r="M6" s="91">
        <f t="shared" ref="M6:M22" si="3">E6+F6+G6+H6+I6+J6+K6</f>
        <v>262</v>
      </c>
      <c r="N6" s="33"/>
      <c r="O6" s="34">
        <v>100</v>
      </c>
      <c r="P6" s="34">
        <v>75</v>
      </c>
      <c r="Q6" s="34">
        <v>50</v>
      </c>
      <c r="R6" s="34">
        <v>25</v>
      </c>
      <c r="S6" s="34">
        <v>0</v>
      </c>
      <c r="T6" s="68">
        <v>0.25</v>
      </c>
      <c r="U6" s="69">
        <f>+T6*$U$4</f>
        <v>0.1</v>
      </c>
      <c r="V6" s="71">
        <f>SUMPRODUCT(O6:S6,E6:I6/M6)</f>
        <v>68.034351145038158</v>
      </c>
      <c r="W6" s="35">
        <f>+V6*U6</f>
        <v>6.8034351145038165</v>
      </c>
      <c r="X6" s="36">
        <f t="shared" si="0"/>
        <v>10</v>
      </c>
      <c r="Y6" s="76">
        <f t="shared" ref="Y6:Y22" si="4">+W6/X6*100</f>
        <v>68.034351145038158</v>
      </c>
      <c r="Z6" s="76">
        <v>80.608365019011401</v>
      </c>
      <c r="AA6" s="92">
        <f t="shared" si="1"/>
        <v>-0.18481860504802189</v>
      </c>
      <c r="AC6" s="88"/>
    </row>
    <row r="7" spans="2:29" outlineLevel="1" x14ac:dyDescent="0.3">
      <c r="B7" s="102"/>
      <c r="C7" s="100" t="s">
        <v>46</v>
      </c>
      <c r="D7" s="32">
        <v>3</v>
      </c>
      <c r="E7" s="32">
        <v>64</v>
      </c>
      <c r="F7" s="32">
        <v>122</v>
      </c>
      <c r="G7" s="32">
        <v>57</v>
      </c>
      <c r="H7" s="32">
        <v>15</v>
      </c>
      <c r="I7" s="32">
        <v>3</v>
      </c>
      <c r="J7" s="32">
        <v>0</v>
      </c>
      <c r="K7" s="32">
        <v>0</v>
      </c>
      <c r="L7" s="91">
        <f t="shared" si="2"/>
        <v>264</v>
      </c>
      <c r="M7" s="91">
        <f t="shared" si="3"/>
        <v>261</v>
      </c>
      <c r="N7" s="33"/>
      <c r="O7" s="34">
        <v>100</v>
      </c>
      <c r="P7" s="34">
        <v>75</v>
      </c>
      <c r="Q7" s="34">
        <v>50</v>
      </c>
      <c r="R7" s="34">
        <v>25</v>
      </c>
      <c r="S7" s="34">
        <v>0</v>
      </c>
      <c r="T7" s="68">
        <v>0.39999999999999997</v>
      </c>
      <c r="U7" s="69">
        <f>+T7*$U$4</f>
        <v>0.16</v>
      </c>
      <c r="V7" s="71">
        <f>SUMPRODUCT(O7:S7,E7:I7/M7)</f>
        <v>71.934865900383144</v>
      </c>
      <c r="W7" s="35">
        <f>+V7*U7</f>
        <v>11.509578544061304</v>
      </c>
      <c r="X7" s="36">
        <f t="shared" si="0"/>
        <v>16</v>
      </c>
      <c r="Y7" s="76">
        <f t="shared" si="4"/>
        <v>71.934865900383144</v>
      </c>
      <c r="Z7" s="76">
        <v>78.831417624521066</v>
      </c>
      <c r="AA7" s="92">
        <f t="shared" si="1"/>
        <v>-9.5872170439413984E-2</v>
      </c>
      <c r="AC7" s="88"/>
    </row>
    <row r="8" spans="2:29" s="17" customFormat="1" ht="30.95" customHeight="1" x14ac:dyDescent="0.3">
      <c r="B8" s="105" t="s">
        <v>9</v>
      </c>
      <c r="C8" s="105"/>
      <c r="D8" s="39"/>
      <c r="E8" s="40"/>
      <c r="F8" s="40"/>
      <c r="G8" s="40"/>
      <c r="H8" s="40"/>
      <c r="I8" s="40"/>
      <c r="J8" s="40"/>
      <c r="K8" s="40"/>
      <c r="L8" s="40"/>
      <c r="M8" s="41"/>
      <c r="N8" s="40"/>
      <c r="O8" s="40"/>
      <c r="P8" s="40"/>
      <c r="Q8" s="40"/>
      <c r="R8" s="40"/>
      <c r="S8" s="41"/>
      <c r="T8" s="66">
        <v>1</v>
      </c>
      <c r="U8" s="67">
        <f>+D28</f>
        <v>0.1</v>
      </c>
      <c r="V8" s="72"/>
      <c r="W8" s="29">
        <f>+W9</f>
        <v>7.002032520325205</v>
      </c>
      <c r="X8" s="30">
        <f t="shared" si="0"/>
        <v>10</v>
      </c>
      <c r="Y8" s="76">
        <f t="shared" si="4"/>
        <v>70.020325203252057</v>
      </c>
      <c r="Z8" s="76">
        <v>72.89029535864978</v>
      </c>
      <c r="AA8" s="92">
        <f t="shared" si="1"/>
        <v>-4.0987672466057459E-2</v>
      </c>
      <c r="AB8" s="3"/>
      <c r="AC8" s="89"/>
    </row>
    <row r="9" spans="2:29" outlineLevel="1" x14ac:dyDescent="0.3">
      <c r="B9" s="103"/>
      <c r="C9" s="100" t="s">
        <v>29</v>
      </c>
      <c r="D9" s="32">
        <v>17</v>
      </c>
      <c r="E9" s="32">
        <v>103</v>
      </c>
      <c r="F9" s="32">
        <v>66</v>
      </c>
      <c r="G9" s="32">
        <v>32</v>
      </c>
      <c r="H9" s="32">
        <v>15</v>
      </c>
      <c r="I9" s="32">
        <v>30</v>
      </c>
      <c r="J9" s="32">
        <v>0</v>
      </c>
      <c r="K9" s="32">
        <v>0</v>
      </c>
      <c r="L9" s="91">
        <f t="shared" si="2"/>
        <v>263</v>
      </c>
      <c r="M9" s="91">
        <f t="shared" si="3"/>
        <v>246</v>
      </c>
      <c r="N9" s="33"/>
      <c r="O9" s="34">
        <v>100</v>
      </c>
      <c r="P9" s="34">
        <v>75</v>
      </c>
      <c r="Q9" s="34">
        <v>50</v>
      </c>
      <c r="R9" s="34">
        <v>25</v>
      </c>
      <c r="S9" s="34">
        <v>0</v>
      </c>
      <c r="T9" s="68">
        <v>1</v>
      </c>
      <c r="U9" s="69">
        <v>0.1</v>
      </c>
      <c r="V9" s="71">
        <f>SUMPRODUCT(O9:S9,E9:I9/M9)</f>
        <v>70.020325203252042</v>
      </c>
      <c r="W9" s="35">
        <f>+V9*U9</f>
        <v>7.002032520325205</v>
      </c>
      <c r="X9" s="36">
        <f t="shared" si="0"/>
        <v>10</v>
      </c>
      <c r="Y9" s="76">
        <f t="shared" si="4"/>
        <v>70.020325203252057</v>
      </c>
      <c r="Z9" s="76">
        <v>72.89029535864978</v>
      </c>
      <c r="AA9" s="92">
        <f t="shared" si="1"/>
        <v>-4.0987672466057459E-2</v>
      </c>
      <c r="AC9" s="88"/>
    </row>
    <row r="10" spans="2:29" s="17" customFormat="1" ht="34.5" customHeight="1" x14ac:dyDescent="0.3">
      <c r="B10" s="105" t="s">
        <v>37</v>
      </c>
      <c r="C10" s="104"/>
      <c r="D10" s="39"/>
      <c r="E10" s="40"/>
      <c r="F10" s="40"/>
      <c r="G10" s="40"/>
      <c r="H10" s="40"/>
      <c r="I10" s="40"/>
      <c r="J10" s="40"/>
      <c r="K10" s="40"/>
      <c r="L10" s="40"/>
      <c r="M10" s="33"/>
      <c r="N10" s="40"/>
      <c r="O10" s="40"/>
      <c r="P10" s="40"/>
      <c r="Q10" s="40"/>
      <c r="R10" s="40"/>
      <c r="S10" s="40"/>
      <c r="T10" s="66">
        <v>1</v>
      </c>
      <c r="U10" s="67">
        <f>+D29</f>
        <v>0.25000000000000017</v>
      </c>
      <c r="V10" s="72"/>
      <c r="W10" s="43">
        <f>SUM(W11:W15)</f>
        <v>20.46192229385078</v>
      </c>
      <c r="X10" s="30">
        <f t="shared" ref="X10:X17" si="5">+U10*100</f>
        <v>25.000000000000018</v>
      </c>
      <c r="Y10" s="76">
        <f t="shared" si="4"/>
        <v>81.847689175403062</v>
      </c>
      <c r="Z10" s="76">
        <v>79.159940480739436</v>
      </c>
      <c r="AA10" s="92">
        <f t="shared" si="1"/>
        <v>3.2838418796450886E-2</v>
      </c>
      <c r="AB10" s="3"/>
      <c r="AC10" s="89"/>
    </row>
    <row r="11" spans="2:29" outlineLevel="1" x14ac:dyDescent="0.3">
      <c r="B11" s="42"/>
      <c r="C11" s="81" t="s">
        <v>30</v>
      </c>
      <c r="D11" s="32">
        <v>7</v>
      </c>
      <c r="E11" s="32">
        <v>121</v>
      </c>
      <c r="F11" s="32">
        <v>102</v>
      </c>
      <c r="G11" s="32">
        <v>19</v>
      </c>
      <c r="H11" s="32">
        <v>6</v>
      </c>
      <c r="I11" s="32">
        <v>2</v>
      </c>
      <c r="J11" s="32">
        <v>0</v>
      </c>
      <c r="K11" s="32">
        <v>0</v>
      </c>
      <c r="L11" s="91">
        <f t="shared" si="2"/>
        <v>257</v>
      </c>
      <c r="M11" s="91">
        <f t="shared" si="3"/>
        <v>250</v>
      </c>
      <c r="N11" s="82"/>
      <c r="O11" s="82">
        <v>100</v>
      </c>
      <c r="P11" s="82">
        <v>75</v>
      </c>
      <c r="Q11" s="82">
        <v>50</v>
      </c>
      <c r="R11" s="82">
        <v>25</v>
      </c>
      <c r="S11" s="82">
        <v>0</v>
      </c>
      <c r="T11" s="83">
        <f>+$T$10/5</f>
        <v>0.2</v>
      </c>
      <c r="U11" s="84">
        <f t="shared" ref="U11:U15" si="6">+T11*$U$10</f>
        <v>5.0000000000000037E-2</v>
      </c>
      <c r="V11" s="85">
        <f t="shared" ref="V11:V15" si="7">SUMPRODUCT(O11:S11,E11:I11/M11)</f>
        <v>83.399999999999991</v>
      </c>
      <c r="W11" s="36">
        <f t="shared" ref="W11:W15" si="8">+V11*U11</f>
        <v>4.1700000000000026</v>
      </c>
      <c r="X11" s="36">
        <f t="shared" si="5"/>
        <v>5.0000000000000036</v>
      </c>
      <c r="Y11" s="76">
        <f t="shared" si="4"/>
        <v>83.399999999999991</v>
      </c>
      <c r="Z11" s="76">
        <v>76.930501930501919</v>
      </c>
      <c r="AA11" s="92">
        <f t="shared" si="1"/>
        <v>7.7571919298538045E-2</v>
      </c>
      <c r="AC11" s="88"/>
    </row>
    <row r="12" spans="2:29" outlineLevel="1" x14ac:dyDescent="0.3">
      <c r="B12" s="31"/>
      <c r="C12" s="81" t="s">
        <v>47</v>
      </c>
      <c r="D12" s="32">
        <v>5</v>
      </c>
      <c r="E12" s="32">
        <v>131</v>
      </c>
      <c r="F12" s="32">
        <v>105</v>
      </c>
      <c r="G12" s="32">
        <v>14</v>
      </c>
      <c r="H12" s="32">
        <v>0</v>
      </c>
      <c r="I12" s="32">
        <v>3</v>
      </c>
      <c r="J12" s="32">
        <v>0</v>
      </c>
      <c r="K12" s="32">
        <v>0</v>
      </c>
      <c r="L12" s="91">
        <f t="shared" si="2"/>
        <v>258</v>
      </c>
      <c r="M12" s="91">
        <f t="shared" si="3"/>
        <v>253</v>
      </c>
      <c r="N12" s="86"/>
      <c r="O12" s="82">
        <v>100</v>
      </c>
      <c r="P12" s="82">
        <v>75</v>
      </c>
      <c r="Q12" s="82">
        <v>50</v>
      </c>
      <c r="R12" s="82">
        <v>25</v>
      </c>
      <c r="S12" s="82">
        <v>0</v>
      </c>
      <c r="T12" s="83">
        <f t="shared" ref="T12:T15" si="9">+$T$10/5</f>
        <v>0.2</v>
      </c>
      <c r="U12" s="84">
        <f t="shared" si="6"/>
        <v>5.0000000000000037E-2</v>
      </c>
      <c r="V12" s="85">
        <f t="shared" si="7"/>
        <v>85.671936758893267</v>
      </c>
      <c r="W12" s="36">
        <f t="shared" si="8"/>
        <v>4.2835968379446667</v>
      </c>
      <c r="X12" s="36">
        <f t="shared" si="5"/>
        <v>5.0000000000000036</v>
      </c>
      <c r="Y12" s="76">
        <f t="shared" si="4"/>
        <v>85.671936758893281</v>
      </c>
      <c r="Z12" s="76">
        <v>80.769230769230759</v>
      </c>
      <c r="AA12" s="92">
        <f t="shared" si="1"/>
        <v>5.7226510513707869E-2</v>
      </c>
      <c r="AC12" s="88"/>
    </row>
    <row r="13" spans="2:29" ht="49.5" outlineLevel="1" x14ac:dyDescent="0.3">
      <c r="B13" s="37"/>
      <c r="C13" s="87" t="s">
        <v>48</v>
      </c>
      <c r="D13" s="32">
        <v>5</v>
      </c>
      <c r="E13" s="32">
        <v>127</v>
      </c>
      <c r="F13" s="32">
        <v>90</v>
      </c>
      <c r="G13" s="32">
        <v>27</v>
      </c>
      <c r="H13" s="32">
        <v>4</v>
      </c>
      <c r="I13" s="32">
        <v>4</v>
      </c>
      <c r="J13" s="32">
        <v>0</v>
      </c>
      <c r="K13" s="32">
        <v>0</v>
      </c>
      <c r="L13" s="91">
        <f t="shared" si="2"/>
        <v>257</v>
      </c>
      <c r="M13" s="91">
        <f t="shared" si="3"/>
        <v>252</v>
      </c>
      <c r="N13" s="86"/>
      <c r="O13" s="82">
        <v>100</v>
      </c>
      <c r="P13" s="82">
        <v>75</v>
      </c>
      <c r="Q13" s="82">
        <v>50</v>
      </c>
      <c r="R13" s="82">
        <v>25</v>
      </c>
      <c r="S13" s="82">
        <v>0</v>
      </c>
      <c r="T13" s="83">
        <f t="shared" si="9"/>
        <v>0.2</v>
      </c>
      <c r="U13" s="84">
        <f t="shared" si="6"/>
        <v>5.0000000000000037E-2</v>
      </c>
      <c r="V13" s="85">
        <f t="shared" si="7"/>
        <v>82.936507936507923</v>
      </c>
      <c r="W13" s="36">
        <f t="shared" si="8"/>
        <v>4.146825396825399</v>
      </c>
      <c r="X13" s="36">
        <f t="shared" si="5"/>
        <v>5.0000000000000036</v>
      </c>
      <c r="Y13" s="76">
        <f t="shared" si="4"/>
        <v>82.936507936507923</v>
      </c>
      <c r="Z13" s="76">
        <v>78.197674418604649</v>
      </c>
      <c r="AA13" s="92">
        <f t="shared" si="1"/>
        <v>5.7138088349838523E-2</v>
      </c>
      <c r="AC13" s="88"/>
    </row>
    <row r="14" spans="2:29" ht="33" outlineLevel="1" x14ac:dyDescent="0.3">
      <c r="B14" s="37"/>
      <c r="C14" s="81" t="s">
        <v>49</v>
      </c>
      <c r="D14" s="32">
        <v>63</v>
      </c>
      <c r="E14" s="32">
        <v>67</v>
      </c>
      <c r="F14" s="32">
        <v>82</v>
      </c>
      <c r="G14" s="32">
        <v>29</v>
      </c>
      <c r="H14" s="32">
        <v>3</v>
      </c>
      <c r="I14" s="32">
        <v>5</v>
      </c>
      <c r="J14" s="32">
        <v>0</v>
      </c>
      <c r="K14" s="32">
        <v>0</v>
      </c>
      <c r="L14" s="91">
        <f t="shared" si="2"/>
        <v>249</v>
      </c>
      <c r="M14" s="91">
        <f t="shared" si="3"/>
        <v>186</v>
      </c>
      <c r="N14" s="86"/>
      <c r="O14" s="82">
        <v>100</v>
      </c>
      <c r="P14" s="82">
        <v>75</v>
      </c>
      <c r="Q14" s="82">
        <v>50</v>
      </c>
      <c r="R14" s="82">
        <v>25</v>
      </c>
      <c r="S14" s="82">
        <v>0</v>
      </c>
      <c r="T14" s="83">
        <f t="shared" si="9"/>
        <v>0.2</v>
      </c>
      <c r="U14" s="84">
        <f t="shared" si="6"/>
        <v>5.0000000000000037E-2</v>
      </c>
      <c r="V14" s="85">
        <f t="shared" si="7"/>
        <v>77.284946236559151</v>
      </c>
      <c r="W14" s="36">
        <f t="shared" si="8"/>
        <v>3.8642473118279606</v>
      </c>
      <c r="X14" s="36">
        <f t="shared" si="5"/>
        <v>5.0000000000000036</v>
      </c>
      <c r="Y14" s="76">
        <f t="shared" si="4"/>
        <v>77.284946236559165</v>
      </c>
      <c r="Z14" s="76">
        <v>79.133064516129053</v>
      </c>
      <c r="AA14" s="92">
        <f t="shared" si="1"/>
        <v>-2.3913043478260811E-2</v>
      </c>
      <c r="AC14" s="88"/>
    </row>
    <row r="15" spans="2:29" ht="33" outlineLevel="1" x14ac:dyDescent="0.3">
      <c r="B15" s="38"/>
      <c r="C15" s="81" t="s">
        <v>50</v>
      </c>
      <c r="D15" s="32">
        <v>64</v>
      </c>
      <c r="E15" s="32">
        <v>70</v>
      </c>
      <c r="F15" s="32">
        <v>86</v>
      </c>
      <c r="G15" s="32">
        <v>21</v>
      </c>
      <c r="H15" s="32">
        <v>2</v>
      </c>
      <c r="I15" s="32">
        <v>3</v>
      </c>
      <c r="J15" s="32">
        <v>0</v>
      </c>
      <c r="K15" s="32">
        <v>0</v>
      </c>
      <c r="L15" s="91">
        <f t="shared" si="2"/>
        <v>246</v>
      </c>
      <c r="M15" s="91">
        <f t="shared" si="3"/>
        <v>182</v>
      </c>
      <c r="N15" s="86"/>
      <c r="O15" s="82">
        <v>100</v>
      </c>
      <c r="P15" s="82">
        <v>75</v>
      </c>
      <c r="Q15" s="82">
        <v>50</v>
      </c>
      <c r="R15" s="82">
        <v>25</v>
      </c>
      <c r="S15" s="82">
        <v>0</v>
      </c>
      <c r="T15" s="83">
        <f t="shared" si="9"/>
        <v>0.2</v>
      </c>
      <c r="U15" s="84">
        <f t="shared" si="6"/>
        <v>5.0000000000000037E-2</v>
      </c>
      <c r="V15" s="85">
        <f t="shared" si="7"/>
        <v>79.945054945054949</v>
      </c>
      <c r="W15" s="36">
        <f t="shared" si="8"/>
        <v>3.9972527472527504</v>
      </c>
      <c r="X15" s="36">
        <f t="shared" si="5"/>
        <v>5.0000000000000036</v>
      </c>
      <c r="Y15" s="78">
        <f t="shared" si="4"/>
        <v>79.945054945054949</v>
      </c>
      <c r="Z15" s="76">
        <v>80.769230769230788</v>
      </c>
      <c r="AA15" s="92">
        <f t="shared" si="1"/>
        <v>-1.0309278350515649E-2</v>
      </c>
      <c r="AC15" s="88"/>
    </row>
    <row r="16" spans="2:29" s="17" customFormat="1" ht="32.1" customHeight="1" x14ac:dyDescent="0.3">
      <c r="B16" s="105" t="s">
        <v>41</v>
      </c>
      <c r="C16" s="105"/>
      <c r="D16" s="39"/>
      <c r="E16" s="40"/>
      <c r="F16" s="40"/>
      <c r="G16" s="40"/>
      <c r="H16" s="40"/>
      <c r="I16" s="40"/>
      <c r="J16" s="40"/>
      <c r="K16" s="40"/>
      <c r="L16" s="40"/>
      <c r="M16" s="33"/>
      <c r="N16" s="40"/>
      <c r="O16" s="40"/>
      <c r="P16" s="40"/>
      <c r="Q16" s="40"/>
      <c r="R16" s="40"/>
      <c r="S16" s="40"/>
      <c r="T16" s="66">
        <v>1</v>
      </c>
      <c r="U16" s="67">
        <f>+D30</f>
        <v>0.25</v>
      </c>
      <c r="V16" s="72"/>
      <c r="W16" s="43">
        <f>SUM(W17:W22)</f>
        <v>21.202254262364555</v>
      </c>
      <c r="X16" s="30">
        <f t="shared" si="5"/>
        <v>25</v>
      </c>
      <c r="Y16" s="76">
        <f t="shared" si="4"/>
        <v>84.80901704945822</v>
      </c>
      <c r="Z16" s="76">
        <v>86.357392994468015</v>
      </c>
      <c r="AA16" s="92">
        <f t="shared" si="1"/>
        <v>-1.8257208948746877E-2</v>
      </c>
      <c r="AB16" s="3"/>
      <c r="AC16" s="89"/>
    </row>
    <row r="17" spans="2:29" ht="33" outlineLevel="1" x14ac:dyDescent="0.3">
      <c r="B17" s="31"/>
      <c r="C17" s="87" t="s">
        <v>38</v>
      </c>
      <c r="D17" s="32">
        <v>5</v>
      </c>
      <c r="E17" s="32">
        <v>131</v>
      </c>
      <c r="F17" s="32">
        <v>55</v>
      </c>
      <c r="G17" s="32">
        <v>7</v>
      </c>
      <c r="H17" s="32">
        <v>0</v>
      </c>
      <c r="I17" s="32">
        <v>1</v>
      </c>
      <c r="J17" s="32">
        <v>0</v>
      </c>
      <c r="K17" s="32">
        <v>0</v>
      </c>
      <c r="L17" s="91">
        <f t="shared" si="2"/>
        <v>199</v>
      </c>
      <c r="M17" s="91">
        <f t="shared" si="3"/>
        <v>194</v>
      </c>
      <c r="N17" s="44"/>
      <c r="O17" s="34">
        <v>100</v>
      </c>
      <c r="P17" s="34">
        <v>75</v>
      </c>
      <c r="Q17" s="34">
        <v>50</v>
      </c>
      <c r="R17" s="34">
        <v>25</v>
      </c>
      <c r="S17" s="34">
        <v>0</v>
      </c>
      <c r="T17" s="68">
        <f>+$T$16/6</f>
        <v>0.16666666666666666</v>
      </c>
      <c r="U17" s="69">
        <f t="shared" ref="U17:U22" si="10">+T17*$U$10</f>
        <v>4.1666666666666692E-2</v>
      </c>
      <c r="V17" s="71">
        <f t="shared" ref="V17:V22" si="11">SUMPRODUCT(O17:S17,E17:I17/M17)</f>
        <v>90.592783505154657</v>
      </c>
      <c r="W17" s="35">
        <f>+V17*U17</f>
        <v>3.7746993127147799</v>
      </c>
      <c r="X17" s="36">
        <f t="shared" si="5"/>
        <v>4.1666666666666696</v>
      </c>
      <c r="Y17" s="76">
        <f t="shared" si="4"/>
        <v>90.592783505154657</v>
      </c>
      <c r="Z17" s="76">
        <v>93.181818181818173</v>
      </c>
      <c r="AA17" s="92">
        <f t="shared" si="1"/>
        <v>-2.8578818052501967E-2</v>
      </c>
      <c r="AC17" s="88"/>
    </row>
    <row r="18" spans="2:29" outlineLevel="1" x14ac:dyDescent="0.3">
      <c r="B18" s="37"/>
      <c r="C18" s="87" t="s">
        <v>51</v>
      </c>
      <c r="D18" s="32">
        <v>4</v>
      </c>
      <c r="E18" s="32">
        <v>113</v>
      </c>
      <c r="F18" s="32">
        <v>75</v>
      </c>
      <c r="G18" s="32">
        <v>7</v>
      </c>
      <c r="H18" s="32">
        <v>1</v>
      </c>
      <c r="I18" s="32">
        <v>1</v>
      </c>
      <c r="J18" s="32">
        <v>0</v>
      </c>
      <c r="K18" s="32">
        <v>0</v>
      </c>
      <c r="L18" s="91">
        <f t="shared" si="2"/>
        <v>201</v>
      </c>
      <c r="M18" s="91">
        <f t="shared" si="3"/>
        <v>197</v>
      </c>
      <c r="N18" s="44"/>
      <c r="O18" s="34">
        <v>100</v>
      </c>
      <c r="P18" s="34">
        <v>75</v>
      </c>
      <c r="Q18" s="34">
        <v>50</v>
      </c>
      <c r="R18" s="34">
        <v>25</v>
      </c>
      <c r="S18" s="34">
        <v>0</v>
      </c>
      <c r="T18" s="68">
        <f t="shared" ref="T18:T22" si="12">+$T$16/6</f>
        <v>0.16666666666666666</v>
      </c>
      <c r="U18" s="69">
        <f t="shared" si="10"/>
        <v>4.1666666666666692E-2</v>
      </c>
      <c r="V18" s="71">
        <f t="shared" si="11"/>
        <v>87.817258883248741</v>
      </c>
      <c r="W18" s="35">
        <f t="shared" ref="W18:W22" si="13">+V18*U18</f>
        <v>3.6590524534686999</v>
      </c>
      <c r="X18" s="36">
        <f t="shared" ref="X18:X22" si="14">+U18*100</f>
        <v>4.1666666666666696</v>
      </c>
      <c r="Y18" s="76">
        <f t="shared" si="4"/>
        <v>87.817258883248741</v>
      </c>
      <c r="Z18" s="76">
        <v>91.176470588235304</v>
      </c>
      <c r="AA18" s="92">
        <f t="shared" si="1"/>
        <v>-3.825229513770826E-2</v>
      </c>
      <c r="AC18" s="88"/>
    </row>
    <row r="19" spans="2:29" outlineLevel="1" x14ac:dyDescent="0.3">
      <c r="B19" s="37"/>
      <c r="C19" s="81" t="s">
        <v>39</v>
      </c>
      <c r="D19" s="32">
        <v>5</v>
      </c>
      <c r="E19" s="32">
        <v>85</v>
      </c>
      <c r="F19" s="32">
        <v>97</v>
      </c>
      <c r="G19" s="32">
        <v>11</v>
      </c>
      <c r="H19" s="32">
        <v>3</v>
      </c>
      <c r="I19" s="32">
        <v>2</v>
      </c>
      <c r="J19" s="32">
        <v>0</v>
      </c>
      <c r="K19" s="32">
        <v>0</v>
      </c>
      <c r="L19" s="91">
        <f t="shared" si="2"/>
        <v>203</v>
      </c>
      <c r="M19" s="91">
        <f t="shared" si="3"/>
        <v>198</v>
      </c>
      <c r="N19" s="44"/>
      <c r="O19" s="34">
        <v>100</v>
      </c>
      <c r="P19" s="34">
        <v>75</v>
      </c>
      <c r="Q19" s="34">
        <v>50</v>
      </c>
      <c r="R19" s="34">
        <v>25</v>
      </c>
      <c r="S19" s="34">
        <v>0</v>
      </c>
      <c r="T19" s="68">
        <f t="shared" si="12"/>
        <v>0.16666666666666666</v>
      </c>
      <c r="U19" s="69">
        <f t="shared" si="10"/>
        <v>4.1666666666666692E-2</v>
      </c>
      <c r="V19" s="71">
        <f t="shared" si="11"/>
        <v>82.828282828282823</v>
      </c>
      <c r="W19" s="35">
        <f t="shared" si="13"/>
        <v>3.4511784511784529</v>
      </c>
      <c r="X19" s="36">
        <f t="shared" si="14"/>
        <v>4.1666666666666696</v>
      </c>
      <c r="Y19" s="76">
        <f t="shared" si="4"/>
        <v>82.828282828282809</v>
      </c>
      <c r="Z19" s="76">
        <v>83.620689655172399</v>
      </c>
      <c r="AA19" s="92">
        <f t="shared" si="1"/>
        <v>-9.5668629100084598E-3</v>
      </c>
      <c r="AC19" s="88"/>
    </row>
    <row r="20" spans="2:29" ht="33" outlineLevel="1" x14ac:dyDescent="0.3">
      <c r="B20" s="37"/>
      <c r="C20" s="81" t="s">
        <v>53</v>
      </c>
      <c r="D20" s="32">
        <v>5</v>
      </c>
      <c r="E20" s="32">
        <v>92</v>
      </c>
      <c r="F20" s="32">
        <v>86</v>
      </c>
      <c r="G20" s="32">
        <v>14</v>
      </c>
      <c r="H20" s="32">
        <v>2</v>
      </c>
      <c r="I20" s="32">
        <v>2</v>
      </c>
      <c r="J20" s="32">
        <v>0</v>
      </c>
      <c r="K20" s="32">
        <v>0</v>
      </c>
      <c r="L20" s="91">
        <f t="shared" si="2"/>
        <v>201</v>
      </c>
      <c r="M20" s="91">
        <f t="shared" si="3"/>
        <v>196</v>
      </c>
      <c r="N20" s="44"/>
      <c r="O20" s="34">
        <v>100</v>
      </c>
      <c r="P20" s="34">
        <v>75</v>
      </c>
      <c r="Q20" s="34">
        <v>50</v>
      </c>
      <c r="R20" s="34">
        <v>25</v>
      </c>
      <c r="S20" s="34">
        <v>0</v>
      </c>
      <c r="T20" s="68">
        <f t="shared" si="12"/>
        <v>0.16666666666666666</v>
      </c>
      <c r="U20" s="69">
        <f t="shared" si="10"/>
        <v>4.1666666666666692E-2</v>
      </c>
      <c r="V20" s="71">
        <f t="shared" si="11"/>
        <v>83.673469387755105</v>
      </c>
      <c r="W20" s="35">
        <f t="shared" si="13"/>
        <v>3.4863945578231315</v>
      </c>
      <c r="X20" s="36">
        <f t="shared" si="14"/>
        <v>4.1666666666666696</v>
      </c>
      <c r="Y20" s="76">
        <f t="shared" si="4"/>
        <v>83.673469387755091</v>
      </c>
      <c r="Z20" s="76">
        <v>84.95575221238937</v>
      </c>
      <c r="AA20" s="92">
        <f t="shared" si="1"/>
        <v>-1.5324843513921878E-2</v>
      </c>
      <c r="AC20" s="88"/>
    </row>
    <row r="21" spans="2:29" outlineLevel="1" x14ac:dyDescent="0.3">
      <c r="B21" s="37"/>
      <c r="C21" s="81" t="s">
        <v>40</v>
      </c>
      <c r="D21" s="32">
        <v>7</v>
      </c>
      <c r="E21" s="32">
        <v>80</v>
      </c>
      <c r="F21" s="32">
        <v>92</v>
      </c>
      <c r="G21" s="32">
        <v>12</v>
      </c>
      <c r="H21" s="32">
        <v>4</v>
      </c>
      <c r="I21" s="32">
        <v>4</v>
      </c>
      <c r="J21" s="32">
        <v>0</v>
      </c>
      <c r="K21" s="32">
        <v>0</v>
      </c>
      <c r="L21" s="91">
        <f t="shared" si="2"/>
        <v>199</v>
      </c>
      <c r="M21" s="91">
        <f t="shared" si="3"/>
        <v>192</v>
      </c>
      <c r="N21" s="44"/>
      <c r="O21" s="34">
        <v>100</v>
      </c>
      <c r="P21" s="34">
        <v>75</v>
      </c>
      <c r="Q21" s="34">
        <v>50</v>
      </c>
      <c r="R21" s="34">
        <v>25</v>
      </c>
      <c r="S21" s="34">
        <v>0</v>
      </c>
      <c r="T21" s="68">
        <f t="shared" si="12"/>
        <v>0.16666666666666666</v>
      </c>
      <c r="U21" s="69">
        <f t="shared" si="10"/>
        <v>4.1666666666666692E-2</v>
      </c>
      <c r="V21" s="71">
        <f t="shared" si="11"/>
        <v>81.25</v>
      </c>
      <c r="W21" s="35">
        <f t="shared" si="13"/>
        <v>3.3854166666666687</v>
      </c>
      <c r="X21" s="36">
        <f t="shared" si="14"/>
        <v>4.1666666666666696</v>
      </c>
      <c r="Y21" s="76">
        <f t="shared" si="4"/>
        <v>81.249999999999986</v>
      </c>
      <c r="Z21" s="76">
        <v>82.173913043478237</v>
      </c>
      <c r="AA21" s="92">
        <f t="shared" si="1"/>
        <v>-1.1371237458193861E-2</v>
      </c>
      <c r="AC21" s="88"/>
    </row>
    <row r="22" spans="2:29" s="45" customFormat="1" ht="33" outlineLevel="1" x14ac:dyDescent="0.3">
      <c r="B22" s="38"/>
      <c r="C22" s="81" t="s">
        <v>52</v>
      </c>
      <c r="D22" s="32">
        <v>5</v>
      </c>
      <c r="E22" s="32">
        <v>91</v>
      </c>
      <c r="F22" s="32">
        <v>86</v>
      </c>
      <c r="G22" s="32">
        <v>10</v>
      </c>
      <c r="H22" s="32">
        <v>3</v>
      </c>
      <c r="I22" s="32">
        <v>5</v>
      </c>
      <c r="J22" s="32">
        <v>0</v>
      </c>
      <c r="K22" s="32">
        <v>0</v>
      </c>
      <c r="L22" s="91">
        <f t="shared" si="2"/>
        <v>200</v>
      </c>
      <c r="M22" s="91">
        <f t="shared" si="3"/>
        <v>195</v>
      </c>
      <c r="N22" s="44"/>
      <c r="O22" s="34">
        <v>100</v>
      </c>
      <c r="P22" s="34">
        <v>75</v>
      </c>
      <c r="Q22" s="34">
        <v>50</v>
      </c>
      <c r="R22" s="34">
        <v>25</v>
      </c>
      <c r="S22" s="34">
        <v>0</v>
      </c>
      <c r="T22" s="68">
        <f t="shared" si="12"/>
        <v>0.16666666666666666</v>
      </c>
      <c r="U22" s="69">
        <f t="shared" si="10"/>
        <v>4.1666666666666692E-2</v>
      </c>
      <c r="V22" s="71">
        <f t="shared" si="11"/>
        <v>82.692307692307693</v>
      </c>
      <c r="W22" s="35">
        <f t="shared" si="13"/>
        <v>3.4455128205128225</v>
      </c>
      <c r="X22" s="36">
        <f t="shared" si="14"/>
        <v>4.1666666666666696</v>
      </c>
      <c r="Y22" s="76">
        <f t="shared" si="4"/>
        <v>82.692307692307679</v>
      </c>
      <c r="Z22" s="76">
        <v>83.035714285714263</v>
      </c>
      <c r="AA22" s="92">
        <f t="shared" si="1"/>
        <v>-4.15282392026567E-3</v>
      </c>
      <c r="AB22" s="3"/>
      <c r="AC22" s="90"/>
    </row>
    <row r="23" spans="2:29" x14ac:dyDescent="0.3">
      <c r="B23" s="46"/>
      <c r="C23" s="47"/>
      <c r="D23" s="48"/>
      <c r="E23" s="49"/>
      <c r="F23" s="49"/>
      <c r="G23" s="49"/>
      <c r="H23" s="49"/>
      <c r="I23" s="49"/>
      <c r="J23" s="50"/>
      <c r="K23" s="50"/>
      <c r="L23" s="50"/>
      <c r="M23" s="51"/>
      <c r="N23" s="52"/>
      <c r="O23" s="52"/>
      <c r="P23" s="52"/>
      <c r="Q23" s="53"/>
      <c r="V23" s="55"/>
    </row>
    <row r="24" spans="2:29" x14ac:dyDescent="0.3">
      <c r="O24" s="1"/>
    </row>
    <row r="25" spans="2:29" x14ac:dyDescent="0.3">
      <c r="J25" s="57"/>
      <c r="K25" s="57"/>
      <c r="L25" s="57"/>
    </row>
    <row r="26" spans="2:29" x14ac:dyDescent="0.3">
      <c r="C26" s="5" t="s">
        <v>34</v>
      </c>
      <c r="D26" s="2" t="s">
        <v>32</v>
      </c>
      <c r="E26" s="2" t="s">
        <v>33</v>
      </c>
      <c r="H26" s="58" t="s">
        <v>27</v>
      </c>
      <c r="I26" s="58"/>
      <c r="J26" s="58"/>
      <c r="K26" s="59">
        <f>+Y3</f>
        <v>78.515761196644107</v>
      </c>
    </row>
    <row r="27" spans="2:29" x14ac:dyDescent="0.3">
      <c r="C27" s="3" t="s">
        <v>21</v>
      </c>
      <c r="D27" s="4">
        <v>0.4</v>
      </c>
      <c r="E27" s="79">
        <f>+W4/100</f>
        <v>0.29849552120103584</v>
      </c>
      <c r="H27" s="11" t="s">
        <v>22</v>
      </c>
      <c r="K27" s="60">
        <v>100</v>
      </c>
    </row>
    <row r="28" spans="2:29" x14ac:dyDescent="0.3">
      <c r="C28" s="3" t="s">
        <v>23</v>
      </c>
      <c r="D28" s="4">
        <v>0.1</v>
      </c>
      <c r="E28" s="79">
        <f>+W8/100</f>
        <v>7.0020325203252048E-2</v>
      </c>
    </row>
    <row r="29" spans="2:29" x14ac:dyDescent="0.3">
      <c r="C29" s="3" t="s">
        <v>24</v>
      </c>
      <c r="D29" s="4">
        <v>0.25000000000000017</v>
      </c>
      <c r="E29" s="79">
        <f>+W10/100</f>
        <v>0.20461922293850779</v>
      </c>
      <c r="N29" s="61"/>
      <c r="O29" s="61"/>
    </row>
    <row r="30" spans="2:29" x14ac:dyDescent="0.3">
      <c r="C30" s="3" t="s">
        <v>25</v>
      </c>
      <c r="D30" s="4">
        <v>0.25</v>
      </c>
      <c r="E30" s="79">
        <f>+W16/100</f>
        <v>0.21202254262364556</v>
      </c>
    </row>
    <row r="31" spans="2:29" x14ac:dyDescent="0.3">
      <c r="C31" s="5" t="s">
        <v>26</v>
      </c>
      <c r="D31" s="6">
        <v>1</v>
      </c>
      <c r="E31" s="80">
        <f>SUM(E27:E30)</f>
        <v>0.78515761196644118</v>
      </c>
    </row>
    <row r="52" spans="22:24" x14ac:dyDescent="0.3">
      <c r="V52" s="7"/>
      <c r="W52" s="7"/>
      <c r="X52" s="7"/>
    </row>
    <row r="53" spans="22:24" x14ac:dyDescent="0.3">
      <c r="V53" s="7"/>
      <c r="W53" s="8"/>
      <c r="X53" s="8"/>
    </row>
    <row r="54" spans="22:24" x14ac:dyDescent="0.3">
      <c r="V54" s="7"/>
      <c r="W54" s="8"/>
      <c r="X54" s="8"/>
    </row>
    <row r="55" spans="22:24" x14ac:dyDescent="0.3">
      <c r="V55" s="7"/>
      <c r="W55" s="7"/>
      <c r="X55" s="7"/>
    </row>
    <row r="70" spans="14:24" x14ac:dyDescent="0.3">
      <c r="N70" s="54"/>
      <c r="O70" s="54"/>
    </row>
    <row r="71" spans="14:24" x14ac:dyDescent="0.3">
      <c r="N71" s="54"/>
      <c r="O71" s="54"/>
      <c r="T71" s="93"/>
      <c r="U71" s="93"/>
      <c r="V71" s="93"/>
      <c r="W71" s="93"/>
      <c r="X71" s="93"/>
    </row>
  </sheetData>
  <autoFilter ref="B1:X7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4">
    <mergeCell ref="T71:X71"/>
    <mergeCell ref="B1:M1"/>
    <mergeCell ref="B2:M2"/>
    <mergeCell ref="B4:C4"/>
  </mergeCells>
  <conditionalFormatting sqref="Y3:Y22">
    <cfRule type="iconSet" priority="5">
      <iconSet iconSet="3Symbols">
        <cfvo type="percent" val="0"/>
        <cfvo type="num" val="60"/>
        <cfvo type="num" val="75"/>
      </iconSet>
    </cfRule>
  </conditionalFormatting>
  <conditionalFormatting sqref="Z3:Z22">
    <cfRule type="iconSet" priority="1">
      <iconSet iconSet="3Symbols">
        <cfvo type="percent" val="0"/>
        <cfvo type="num" val="60"/>
        <cfvo type="num" val="75"/>
      </iconSet>
    </cfRule>
  </conditionalFormatting>
  <printOptions horizontalCentered="1" verticalCentered="1"/>
  <pageMargins left="0.74803149606299213" right="0.74803149606299213" top="0.98425196850393704" bottom="0.98425196850393704" header="0" footer="0"/>
  <pageSetup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5" sqref="E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NSUAcued</vt:lpstr>
      <vt:lpstr>Hoja1</vt:lpstr>
      <vt:lpstr>NSUAcued!Área_de_impresión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ORLANDO GONZALEZ PINTO</cp:lastModifiedBy>
  <cp:lastPrinted>2025-12-12T16:34:10Z</cp:lastPrinted>
  <dcterms:created xsi:type="dcterms:W3CDTF">2013-03-10T02:32:39Z</dcterms:created>
  <dcterms:modified xsi:type="dcterms:W3CDTF">2025-12-12T16:34:27Z</dcterms:modified>
</cp:coreProperties>
</file>