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ocuments\Respuestas EMAAF\Informe NSU\"/>
    </mc:Choice>
  </mc:AlternateContent>
  <xr:revisionPtr revIDLastSave="0" documentId="13_ncr:1_{53AF07B8-3FDB-4A4E-AA41-1A1521FCDE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SUAlc" sheetId="3" r:id="rId1"/>
  </sheets>
  <externalReferences>
    <externalReference r:id="rId2"/>
  </externalReferences>
  <definedNames>
    <definedName name="_xlnm.Print_Area" localSheetId="0">NSUAlc!$A$2:$W$23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3" l="1"/>
  <c r="K23" i="3"/>
  <c r="L22" i="3"/>
  <c r="K22" i="3"/>
  <c r="L21" i="3"/>
  <c r="K21" i="3"/>
  <c r="L20" i="3"/>
  <c r="K20" i="3"/>
  <c r="L19" i="3"/>
  <c r="K19" i="3"/>
  <c r="L18" i="3"/>
  <c r="K18" i="3"/>
  <c r="K8" i="3" l="1"/>
  <c r="K7" i="3"/>
  <c r="K6" i="3"/>
  <c r="K10" i="3"/>
  <c r="L10" i="3"/>
  <c r="L8" i="3"/>
  <c r="L7" i="3"/>
  <c r="L6" i="3"/>
  <c r="S16" i="3"/>
  <c r="S15" i="3"/>
  <c r="S14" i="3"/>
  <c r="S13" i="3"/>
  <c r="S12" i="3"/>
  <c r="K12" i="3"/>
  <c r="L16" i="3" l="1"/>
  <c r="L15" i="3"/>
  <c r="L14" i="3"/>
  <c r="L13" i="3"/>
  <c r="L12" i="3"/>
  <c r="K16" i="3" l="1"/>
  <c r="K15" i="3"/>
  <c r="K14" i="3"/>
  <c r="K13" i="3"/>
  <c r="S5" i="3" l="1"/>
  <c r="S19" i="3"/>
  <c r="S20" i="3"/>
  <c r="S21" i="3"/>
  <c r="S22" i="3"/>
  <c r="S23" i="3"/>
  <c r="S18" i="3"/>
  <c r="U7" i="3" l="1"/>
  <c r="E31" i="3" l="1"/>
  <c r="E32" i="3"/>
  <c r="E33" i="3"/>
  <c r="E30" i="3"/>
  <c r="U6" i="3" l="1"/>
  <c r="U8" i="3"/>
  <c r="T17" i="3" l="1"/>
  <c r="T11" i="3"/>
  <c r="T9" i="3"/>
  <c r="W9" i="3" s="1"/>
  <c r="T5" i="3"/>
  <c r="S9" i="3"/>
  <c r="T6" i="3" l="1"/>
  <c r="V6" i="3" s="1"/>
  <c r="T7" i="3"/>
  <c r="T23" i="3"/>
  <c r="W23" i="3" s="1"/>
  <c r="T20" i="3"/>
  <c r="T10" i="3"/>
  <c r="T22" i="3"/>
  <c r="T19" i="3"/>
  <c r="T21" i="3"/>
  <c r="W7" i="3" l="1"/>
  <c r="V7" i="3"/>
  <c r="W21" i="3"/>
  <c r="W22" i="3"/>
  <c r="X7" i="3" l="1"/>
  <c r="Z7" i="3" s="1"/>
  <c r="W11" i="3"/>
  <c r="W17" i="3"/>
  <c r="U16" i="3"/>
  <c r="U15" i="3"/>
  <c r="U14" i="3"/>
  <c r="U13" i="3"/>
  <c r="U12" i="3"/>
  <c r="U10" i="3"/>
  <c r="T18" i="3" l="1"/>
  <c r="W10" i="3"/>
  <c r="W18" i="3" l="1"/>
  <c r="W19" i="3"/>
  <c r="W20" i="3"/>
  <c r="V10" i="3"/>
  <c r="X10" i="3" s="1"/>
  <c r="Z10" i="3" s="1"/>
  <c r="V9" i="3" l="1"/>
  <c r="X9" i="3" s="1"/>
  <c r="Z9" i="3" s="1"/>
  <c r="D31" i="3" l="1"/>
  <c r="T16" i="3" l="1"/>
  <c r="T14" i="3"/>
  <c r="T15" i="3"/>
  <c r="T13" i="3"/>
  <c r="T12" i="3"/>
  <c r="W12" i="3" s="1"/>
  <c r="V15" i="3" l="1"/>
  <c r="W15" i="3"/>
  <c r="V13" i="3"/>
  <c r="W13" i="3"/>
  <c r="W16" i="3"/>
  <c r="V16" i="3"/>
  <c r="V14" i="3"/>
  <c r="W14" i="3"/>
  <c r="V12" i="3"/>
  <c r="X12" i="3" s="1"/>
  <c r="Z12" i="3" s="1"/>
  <c r="X16" i="3" l="1"/>
  <c r="Z16" i="3" s="1"/>
  <c r="X15" i="3"/>
  <c r="Z15" i="3" s="1"/>
  <c r="X14" i="3"/>
  <c r="Z14" i="3" s="1"/>
  <c r="X13" i="3"/>
  <c r="Z13" i="3" s="1"/>
  <c r="V11" i="3"/>
  <c r="X11" i="3" s="1"/>
  <c r="Z11" i="3" s="1"/>
  <c r="D32" i="3" l="1"/>
  <c r="T4" i="3"/>
  <c r="W5" i="3"/>
  <c r="W4" i="3" s="1"/>
  <c r="T8" i="3"/>
  <c r="V8" i="3" s="1"/>
  <c r="C34" i="3"/>
  <c r="V5" i="3" l="1"/>
  <c r="X5" i="3" s="1"/>
  <c r="Z5" i="3" s="1"/>
  <c r="W8" i="3"/>
  <c r="X8" i="3" s="1"/>
  <c r="Z8" i="3" s="1"/>
  <c r="W6" i="3"/>
  <c r="X6" i="3" s="1"/>
  <c r="Z6" i="3" s="1"/>
  <c r="D30" i="3" l="1"/>
  <c r="U19" i="3" l="1"/>
  <c r="V19" i="3" s="1"/>
  <c r="X19" i="3" s="1"/>
  <c r="Z19" i="3" s="1"/>
  <c r="U20" i="3"/>
  <c r="V20" i="3" s="1"/>
  <c r="X20" i="3" s="1"/>
  <c r="Z20" i="3" s="1"/>
  <c r="U21" i="3"/>
  <c r="V21" i="3" s="1"/>
  <c r="X21" i="3" s="1"/>
  <c r="Z21" i="3" s="1"/>
  <c r="U22" i="3"/>
  <c r="V22" i="3" s="1"/>
  <c r="X22" i="3" s="1"/>
  <c r="Z22" i="3" s="1"/>
  <c r="U23" i="3"/>
  <c r="V23" i="3" s="1"/>
  <c r="X23" i="3" s="1"/>
  <c r="Z23" i="3" s="1"/>
  <c r="U18" i="3"/>
  <c r="V18" i="3" s="1"/>
  <c r="V17" i="3" l="1"/>
  <c r="X18" i="3"/>
  <c r="Z18" i="3" s="1"/>
  <c r="D33" i="3" l="1"/>
  <c r="D34" i="3" s="1"/>
  <c r="V4" i="3"/>
  <c r="X4" i="3" s="1"/>
  <c r="X17" i="3"/>
  <c r="Z17" i="3" s="1"/>
  <c r="I30" i="3" l="1"/>
  <c r="Z4" i="3"/>
</calcChain>
</file>

<file path=xl/sharedStrings.xml><?xml version="1.0" encoding="utf-8"?>
<sst xmlns="http://schemas.openxmlformats.org/spreadsheetml/2006/main" count="57" uniqueCount="56">
  <si>
    <t>Imp. Asp</t>
  </si>
  <si>
    <t xml:space="preserve">Imp. Gral </t>
  </si>
  <si>
    <t>Procesos Asociados a la prestación del servicio</t>
  </si>
  <si>
    <t>Comercialización del Servicio</t>
  </si>
  <si>
    <t>Servicio al Cliente</t>
  </si>
  <si>
    <t xml:space="preserve">Total </t>
  </si>
  <si>
    <t>Aporte Máx</t>
  </si>
  <si>
    <t>Servicio de Alcantarillado</t>
  </si>
  <si>
    <t>Total Encuestas NS/NR</t>
  </si>
  <si>
    <t>Total Encuestas MB 5</t>
  </si>
  <si>
    <t>Total Encuestas B 4</t>
  </si>
  <si>
    <t>Total Encuestas R 3</t>
  </si>
  <si>
    <t>Total Encuestas M 2</t>
  </si>
  <si>
    <t>Total Encuestas MM 1</t>
  </si>
  <si>
    <t>NS/NR</t>
  </si>
  <si>
    <t>MB 5</t>
  </si>
  <si>
    <t>B 4</t>
  </si>
  <si>
    <t>R 3</t>
  </si>
  <si>
    <t>M 2</t>
  </si>
  <si>
    <t>MM 1</t>
  </si>
  <si>
    <t>Importancia por Aspecto NSU Alcantarillado</t>
  </si>
  <si>
    <t xml:space="preserve">Calidad del Servicio de Alcantarillado </t>
  </si>
  <si>
    <t xml:space="preserve">NSU MAXIMO </t>
  </si>
  <si>
    <t>Total Encuestas Respondidas</t>
  </si>
  <si>
    <t>Aporte al NSU</t>
  </si>
  <si>
    <t xml:space="preserve">Atributos del Servicio de Alcantarillado </t>
  </si>
  <si>
    <t xml:space="preserve">Aspectos de Calidad del Servicio Alcantarillado </t>
  </si>
  <si>
    <t>¿Cómo califica la facilidad para entender la factura?</t>
  </si>
  <si>
    <t>Aspectos relacionados con la comercialización del Servicio de Acueducto, Alcantarillado  y/o Aseo</t>
  </si>
  <si>
    <t>Vr. Máximo</t>
  </si>
  <si>
    <t>Vr. Obtenido</t>
  </si>
  <si>
    <t xml:space="preserve"> </t>
  </si>
  <si>
    <t>NSU ALCANTARILLADO</t>
  </si>
  <si>
    <t>Aspectos asociados  al Tratamiento de Aguas Residuales</t>
  </si>
  <si>
    <t>¿Cómo califica la ubicación y comodidad del Centro de Atención al Usuario?</t>
  </si>
  <si>
    <t>¿Cómo califica el tiempo de espera para recibir la atención?</t>
  </si>
  <si>
    <t xml:space="preserve">¿Cómo califica el tiempo de respuesta a sus solicitudes? </t>
  </si>
  <si>
    <t>Aspectos de Atencion al Usuario ATU de los servicios Acueducto, Alcantarillado y/o Aseo</t>
  </si>
  <si>
    <t>Si</t>
  </si>
  <si>
    <t>No</t>
  </si>
  <si>
    <t>Total Encuestas Realizadas</t>
  </si>
  <si>
    <t>Totales</t>
  </si>
  <si>
    <t>DIFERENCIA</t>
  </si>
  <si>
    <t>¿Cómo califica la importancia de Tratamiento de Aguas Residuales en Funza?</t>
  </si>
  <si>
    <t>¿Cómo califica el tiempo en la entrega de la factura?</t>
  </si>
  <si>
    <t xml:space="preserve">¿Cómo califica la facilidad  para realizar los pagos de los servicios prestados por la EMAAF E.S.P. a través de los canales disponibles. </t>
  </si>
  <si>
    <t>¿Cómo califica la calidad de los trabajos/revisiones realizadas por el personal técnico/operativo y comercial de la empresa?</t>
  </si>
  <si>
    <t xml:space="preserve">¿Cómo califica la amabilidad y disposicon del personal técnico/operativo y/o comercial? </t>
  </si>
  <si>
    <t>¿Cómo califica el horario de Atención al Usuario?</t>
  </si>
  <si>
    <t>¿Cómo califica  la claridad de la información durante el trámite realizado?</t>
  </si>
  <si>
    <t>AÑO 2023</t>
  </si>
  <si>
    <t>¿Como califica el mantenimiento realizado a las redes públicas de alcantarillado y a los sumideros?</t>
  </si>
  <si>
    <t>¿Como califica el estado de las tapas y rejillas del alcantarillado ubicadas en el municipio?</t>
  </si>
  <si>
    <t>¿El servicio de alcantarillado de su sector satisface sus necesidades?</t>
  </si>
  <si>
    <t>¿Cómo califica la amabilidad y disposición de los funcionarios que lo atendieron?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</si>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</sst>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8"/>
      <color theme="1"/>
      <name val="Arial Narrow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72">
    <xf numFmtId="0" fontId="0" fillId="0" borderId="0" xfId="0"/>
    <xf numFmtId="0" fontId="3" fillId="0" borderId="4" xfId="0" applyFont="1" applyBorder="1"/>
    <xf numFmtId="0" fontId="4" fillId="0" borderId="2" xfId="3" applyFont="1" applyBorder="1" applyAlignment="1">
      <alignment horizontal="center" vertical="center"/>
    </xf>
    <xf numFmtId="164" fontId="5" fillId="0" borderId="0" xfId="1" applyNumberFormat="1" applyFont="1" applyFill="1" applyAlignment="1">
      <alignment horizontal="center"/>
    </xf>
    <xf numFmtId="0" fontId="4" fillId="0" borderId="2" xfId="3" applyFont="1" applyBorder="1"/>
    <xf numFmtId="9" fontId="4" fillId="0" borderId="2" xfId="3" applyNumberFormat="1" applyFont="1" applyBorder="1" applyAlignment="1">
      <alignment horizontal="center"/>
    </xf>
    <xf numFmtId="164" fontId="4" fillId="0" borderId="2" xfId="3" applyNumberFormat="1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0" xfId="0" applyFont="1"/>
    <xf numFmtId="0" fontId="5" fillId="0" borderId="0" xfId="0" applyFont="1"/>
    <xf numFmtId="0" fontId="3" fillId="0" borderId="3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2" fontId="4" fillId="0" borderId="0" xfId="1" applyNumberFormat="1" applyFont="1" applyFill="1"/>
    <xf numFmtId="0" fontId="5" fillId="0" borderId="0" xfId="3" applyFont="1"/>
    <xf numFmtId="9" fontId="5" fillId="0" borderId="0" xfId="4" applyFont="1" applyFill="1" applyAlignment="1">
      <alignment horizontal="center"/>
    </xf>
    <xf numFmtId="9" fontId="3" fillId="0" borderId="0" xfId="3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5" fillId="0" borderId="2" xfId="1" applyNumberFormat="1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/>
    </xf>
    <xf numFmtId="2" fontId="4" fillId="0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2" xfId="1" applyNumberFormat="1" applyFont="1" applyFill="1" applyBorder="1" applyAlignment="1">
      <alignment horizontal="center" vertical="center"/>
    </xf>
    <xf numFmtId="2" fontId="4" fillId="0" borderId="4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2" fontId="5" fillId="0" borderId="2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2" fontId="5" fillId="0" borderId="0" xfId="1" applyNumberFormat="1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2" fontId="10" fillId="0" borderId="4" xfId="4" applyNumberFormat="1" applyFont="1" applyFill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5" xfId="0" applyFont="1" applyBorder="1"/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3" applyFont="1" applyBorder="1" applyAlignment="1">
      <alignment vertical="center" wrapText="1"/>
    </xf>
    <xf numFmtId="0" fontId="5" fillId="0" borderId="4" xfId="3" applyFont="1" applyBorder="1" applyAlignment="1">
      <alignment wrapText="1"/>
    </xf>
    <xf numFmtId="0" fontId="6" fillId="0" borderId="4" xfId="0" applyFont="1" applyBorder="1" applyAlignment="1">
      <alignment vertical="center"/>
    </xf>
    <xf numFmtId="2" fontId="5" fillId="0" borderId="1" xfId="1" applyNumberFormat="1" applyFont="1" applyFill="1" applyBorder="1" applyAlignment="1">
      <alignment horizontal="center" vertical="center"/>
    </xf>
    <xf numFmtId="164" fontId="4" fillId="0" borderId="4" xfId="1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Porcentaje" xfId="1" builtinId="5"/>
    <cellStyle name="Porcentual 2" xfId="4" xr:uid="{00000000-0005-0000-0000-000004000000}"/>
  </cellStyles>
  <dxfs count="0"/>
  <tableStyles count="0" defaultTableStyle="TableStyleMedium9" defaultPivotStyle="PivotStyleLight16"/>
  <colors>
    <mruColors>
      <color rgb="FFEE96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Resultados Medición del NSU </a:t>
            </a:r>
          </a:p>
          <a:p>
            <a:pPr>
              <a:defRPr/>
            </a:pPr>
            <a:r>
              <a:rPr lang="es-CO"/>
              <a:t>del Servicio de Alcantarillado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3017850430255472E-2"/>
          <c:y val="0.29628388241772285"/>
          <c:w val="0.936403748453975"/>
          <c:h val="0.660280209798232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NSUAlc!$C$29</c:f>
              <c:strCache>
                <c:ptCount val="1"/>
                <c:pt idx="0">
                  <c:v>Vr. Máximo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NSUAlc!$B$30:$B$33</c:f>
              <c:strCache>
                <c:ptCount val="4"/>
                <c:pt idx="0">
                  <c:v>Calidad del Servicio de Alcantarillado </c:v>
                </c:pt>
                <c:pt idx="1">
                  <c:v>Procesos Asociados a la prestación del servicio</c:v>
                </c:pt>
                <c:pt idx="2">
                  <c:v>Comercialización del Servicio</c:v>
                </c:pt>
                <c:pt idx="3">
                  <c:v>Servicio al Cliente</c:v>
                </c:pt>
              </c:strCache>
            </c:strRef>
          </c:cat>
          <c:val>
            <c:numRef>
              <c:f>NSUAlc!$C$30:$C$33</c:f>
              <c:numCache>
                <c:formatCode>0%</c:formatCode>
                <c:ptCount val="4"/>
                <c:pt idx="0">
                  <c:v>0.4</c:v>
                </c:pt>
                <c:pt idx="1">
                  <c:v>0.1</c:v>
                </c:pt>
                <c:pt idx="2">
                  <c:v>0.25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27-49EE-ABD9-1EAD8E702C2A}"/>
            </c:ext>
          </c:extLst>
        </c:ser>
        <c:ser>
          <c:idx val="1"/>
          <c:order val="1"/>
          <c:tx>
            <c:strRef>
              <c:f>NSUAlc!$D$29</c:f>
              <c:strCache>
                <c:ptCount val="1"/>
                <c:pt idx="0">
                  <c:v>Vr. Obtenido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NSUAlc!$B$30:$B$33</c:f>
              <c:strCache>
                <c:ptCount val="4"/>
                <c:pt idx="0">
                  <c:v>Calidad del Servicio de Alcantarillado </c:v>
                </c:pt>
                <c:pt idx="1">
                  <c:v>Procesos Asociados a la prestación del servicio</c:v>
                </c:pt>
                <c:pt idx="2">
                  <c:v>Comercialización del Servicio</c:v>
                </c:pt>
                <c:pt idx="3">
                  <c:v>Servicio al Cliente</c:v>
                </c:pt>
              </c:strCache>
            </c:strRef>
          </c:cat>
          <c:val>
            <c:numRef>
              <c:f>NSUAlc!$D$30:$D$33</c:f>
              <c:numCache>
                <c:formatCode>0.0%</c:formatCode>
                <c:ptCount val="4"/>
                <c:pt idx="0">
                  <c:v>0.28457534294260334</c:v>
                </c:pt>
                <c:pt idx="1">
                  <c:v>9.1808510638297883E-2</c:v>
                </c:pt>
                <c:pt idx="2">
                  <c:v>0.20461922293850768</c:v>
                </c:pt>
                <c:pt idx="3">
                  <c:v>0.21202254262364539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27-49EE-ABD9-1EAD8E702C2A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</c:dLbls>
        <c:gapWidth val="164"/>
        <c:overlap val="-22"/>
        <c:axId val="219304136"/>
        <c:axId val="219304528"/>
      </c:barChart>
      <c:catAx>
        <c:axId val="21930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9304528"/>
        <c:crosses val="autoZero"/>
        <c:auto val="1"/>
        <c:lblAlgn val="ctr"/>
        <c:lblOffset val="100"/>
        <c:noMultiLvlLbl val="1"/>
      </c:catAx>
      <c:valAx>
        <c:axId val="219304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9304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Importancia Aspectos Evaluados para medir el NSU </a:t>
            </a:r>
          </a:p>
          <a:p>
            <a:pPr>
              <a:defRPr/>
            </a:pPr>
            <a:r>
              <a:rPr lang="es-CO"/>
              <a:t>del Servicio de Alcantarillado</a:t>
            </a:r>
          </a:p>
        </c:rich>
      </c:tx>
      <c:layout>
        <c:manualLayout>
          <c:xMode val="edge"/>
          <c:yMode val="edge"/>
          <c:x val="0.24699879739885144"/>
          <c:y val="1.69651961356241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5844750687903064E-2"/>
          <c:y val="9.7035820381322496E-2"/>
          <c:w val="0.90649326119711593"/>
          <c:h val="0.63103088892163939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6.7679286159390579E-3"/>
                  <c:y val="0.240283662000982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21-48A1-95FC-4A2722C01D2A}"/>
                </c:ext>
              </c:extLst>
            </c:dLbl>
            <c:dLbl>
              <c:idx val="1"/>
              <c:layout>
                <c:manualLayout>
                  <c:x val="2.0303785847817175E-2"/>
                  <c:y val="0.11650116945502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21-48A1-95FC-4A2722C01D2A}"/>
                </c:ext>
              </c:extLst>
            </c:dLbl>
            <c:dLbl>
              <c:idx val="2"/>
              <c:layout>
                <c:manualLayout>
                  <c:x val="2.0303785847817175E-2"/>
                  <c:y val="0.214799031182696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21-48A1-95FC-4A2722C01D2A}"/>
                </c:ext>
              </c:extLst>
            </c:dLbl>
            <c:dLbl>
              <c:idx val="3"/>
              <c:layout>
                <c:manualLayout>
                  <c:x val="2.0303785847817175E-2"/>
                  <c:y val="0.207517708091757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21-48A1-95FC-4A2722C01D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NSUAlc!$B$30:$B$33</c:f>
              <c:strCache>
                <c:ptCount val="4"/>
                <c:pt idx="0">
                  <c:v>Calidad del Servicio de Alcantarillado </c:v>
                </c:pt>
                <c:pt idx="1">
                  <c:v>Procesos Asociados a la prestación del servicio</c:v>
                </c:pt>
                <c:pt idx="2">
                  <c:v>Comercialización del Servicio</c:v>
                </c:pt>
                <c:pt idx="3">
                  <c:v>Servicio al Cliente</c:v>
                </c:pt>
              </c:strCache>
            </c:strRef>
          </c:cat>
          <c:val>
            <c:numRef>
              <c:f>NSUAlc!$C$30:$C$33</c:f>
              <c:numCache>
                <c:formatCode>0%</c:formatCode>
                <c:ptCount val="4"/>
                <c:pt idx="0">
                  <c:v>0.4</c:v>
                </c:pt>
                <c:pt idx="1">
                  <c:v>0.1</c:v>
                </c:pt>
                <c:pt idx="2">
                  <c:v>0.25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21-48A1-95FC-4A2722C01D2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517468200"/>
        <c:axId val="517468592"/>
      </c:barChart>
      <c:catAx>
        <c:axId val="517468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7468592"/>
        <c:crosses val="autoZero"/>
        <c:auto val="1"/>
        <c:lblAlgn val="ctr"/>
        <c:lblOffset val="100"/>
        <c:noMultiLvlLbl val="0"/>
      </c:catAx>
      <c:valAx>
        <c:axId val="5174685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7468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297655</xdr:colOff>
      <xdr:row>38</xdr:row>
      <xdr:rowOff>107154</xdr:rowOff>
    </xdr:from>
    <xdr:to>
      <xdr:col>10</xdr:col>
      <xdr:colOff>598374</xdr:colOff>
      <xdr:row>57</xdr:row>
      <xdr:rowOff>156325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1131093</xdr:colOff>
      <xdr:row>37</xdr:row>
      <xdr:rowOff>142874</xdr:rowOff>
    </xdr:from>
    <xdr:to>
      <xdr:col>2</xdr:col>
      <xdr:colOff>724117</xdr:colOff>
      <xdr:row>58</xdr:row>
      <xdr:rowOff>130815</xdr:rowOff>
    </xdr:to>
    <xdr:graphicFrame macro="">
      <xdr:nvGraphicFramePr>
        <xdr:cNvPr id="11" name="6 Gráfic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ECTOR%20COMERCIAL/Documents/EMSERCHIA/NSU/NSU%202016%202/Users/comercial/AppData/Local/Microsoft/Windows/Temporary%20Internet%20Files/Content.Outlook/JU8Y0J0F/NSU%20Acueduc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UAcued"/>
    </sheetNames>
    <sheetDataSet>
      <sheetData sheetId="0">
        <row r="38">
          <cell r="D38">
            <v>0.25</v>
          </cell>
        </row>
        <row r="39">
          <cell r="D39">
            <v>1.0000000000000002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00"/>
  <sheetViews>
    <sheetView showGridLines="0" tabSelected="1" topLeftCell="A16" zoomScaleNormal="100" workbookViewId="0">
      <pane xSplit="1" topLeftCell="B1" activePane="topRight" state="frozen"/>
      <selection pane="topRight" activeCell="C14" sqref="C14"/>
    </sheetView>
  </sheetViews>
  <sheetFormatPr baseColWidth="10" defaultColWidth="10.85546875" defaultRowHeight="16.5" outlineLevelRow="1" outlineLevelCol="1" x14ac:dyDescent="0.3"/>
  <cols>
    <col min="1" max="1" width="4.140625" style="10" customWidth="1"/>
    <col min="2" max="2" width="82.140625" style="10" customWidth="1"/>
    <col min="3" max="7" width="9.28515625" style="18" customWidth="1" outlineLevel="1"/>
    <col min="8" max="8" width="13.5703125" style="18" customWidth="1" outlineLevel="1"/>
    <col min="9" max="9" width="6.7109375" style="18" customWidth="1" outlineLevel="1"/>
    <col min="10" max="10" width="4.85546875" style="18" customWidth="1" outlineLevel="1"/>
    <col min="11" max="12" width="9.5703125" style="18" customWidth="1" outlineLevel="1"/>
    <col min="13" max="13" width="7.42578125" style="32" customWidth="1" outlineLevel="1"/>
    <col min="14" max="14" width="5.85546875" style="32" customWidth="1" outlineLevel="1"/>
    <col min="15" max="16" width="4.28515625" style="49" customWidth="1" outlineLevel="1"/>
    <col min="17" max="17" width="4.42578125" style="32" customWidth="1" outlineLevel="1"/>
    <col min="18" max="18" width="6" style="32" customWidth="1" outlineLevel="1"/>
    <col min="19" max="19" width="9.42578125" style="32" customWidth="1"/>
    <col min="20" max="20" width="10.140625" style="32" customWidth="1"/>
    <col min="21" max="21" width="13.140625" style="32" customWidth="1"/>
    <col min="22" max="22" width="10.5703125" style="32" customWidth="1"/>
    <col min="23" max="23" width="12.42578125" style="32" customWidth="1"/>
    <col min="24" max="24" width="10.85546875" style="32"/>
    <col min="25" max="25" width="10.85546875" style="10"/>
    <col min="26" max="26" width="12.5703125" style="10" customWidth="1"/>
    <col min="27" max="16384" width="10.85546875" style="10"/>
  </cols>
  <sheetData>
    <row r="2" spans="1:26" x14ac:dyDescent="0.3">
      <c r="A2" s="7" t="s">
        <v>7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6" s="9" customFormat="1" ht="33" customHeight="1" x14ac:dyDescent="0.3">
      <c r="A3" s="63" t="s">
        <v>25</v>
      </c>
      <c r="B3" s="64"/>
      <c r="C3" s="11"/>
      <c r="D3" s="12"/>
      <c r="E3" s="12"/>
      <c r="F3" s="12"/>
      <c r="G3" s="12"/>
      <c r="H3" s="12"/>
      <c r="I3" s="12"/>
      <c r="J3" s="12"/>
      <c r="K3" s="12"/>
      <c r="L3" s="13"/>
      <c r="M3" s="33"/>
      <c r="N3" s="25">
        <v>5</v>
      </c>
      <c r="O3" s="25">
        <v>4</v>
      </c>
      <c r="P3" s="25">
        <v>3</v>
      </c>
      <c r="Q3" s="25">
        <v>2</v>
      </c>
      <c r="R3" s="26">
        <v>1</v>
      </c>
      <c r="S3" s="25" t="s">
        <v>0</v>
      </c>
      <c r="T3" s="25" t="s">
        <v>1</v>
      </c>
      <c r="U3" s="27" t="s">
        <v>41</v>
      </c>
      <c r="V3" s="14" t="s">
        <v>24</v>
      </c>
      <c r="W3" s="15" t="s">
        <v>6</v>
      </c>
      <c r="X3" s="52" t="s">
        <v>55</v>
      </c>
      <c r="Y3" s="52" t="s">
        <v>50</v>
      </c>
      <c r="Z3" s="56" t="s">
        <v>42</v>
      </c>
    </row>
    <row r="4" spans="1:26" ht="23.25" customHeight="1" x14ac:dyDescent="0.3">
      <c r="A4" s="66" t="s">
        <v>32</v>
      </c>
      <c r="B4" s="67"/>
      <c r="C4" s="16"/>
      <c r="D4" s="16"/>
      <c r="E4" s="16"/>
      <c r="F4" s="16"/>
      <c r="G4" s="16"/>
      <c r="H4" s="16"/>
      <c r="I4" s="16"/>
      <c r="J4" s="16"/>
      <c r="K4" s="16"/>
      <c r="L4" s="16"/>
      <c r="M4" s="34"/>
      <c r="N4" s="35"/>
      <c r="O4" s="35"/>
      <c r="P4" s="35"/>
      <c r="Q4" s="35"/>
      <c r="R4" s="36"/>
      <c r="S4" s="37"/>
      <c r="T4" s="37">
        <f>+T5+T9+T11+T17</f>
        <v>1</v>
      </c>
      <c r="U4" s="38"/>
      <c r="V4" s="39">
        <f>+V17+V11+V9+V5</f>
        <v>79.302561914305443</v>
      </c>
      <c r="W4" s="40">
        <f>+W17+W11+W9+W5</f>
        <v>100</v>
      </c>
      <c r="X4" s="51">
        <f>+V4/W4*100</f>
        <v>79.302561914305443</v>
      </c>
      <c r="Y4" s="51">
        <v>75.633411662464169</v>
      </c>
      <c r="Z4" s="62">
        <f t="shared" ref="Z4:Z23" si="0">(X4-Y4)/X4</f>
        <v>4.6267739191152069E-2</v>
      </c>
    </row>
    <row r="5" spans="1:26" s="9" customFormat="1" ht="36" customHeight="1" collapsed="1" x14ac:dyDescent="0.3">
      <c r="A5" s="68" t="s">
        <v>26</v>
      </c>
      <c r="B5" s="69"/>
      <c r="C5" s="53" t="s">
        <v>8</v>
      </c>
      <c r="D5" s="53" t="s">
        <v>9</v>
      </c>
      <c r="E5" s="53" t="s">
        <v>10</v>
      </c>
      <c r="F5" s="53" t="s">
        <v>11</v>
      </c>
      <c r="G5" s="53" t="s">
        <v>12</v>
      </c>
      <c r="H5" s="53" t="s">
        <v>13</v>
      </c>
      <c r="I5" s="53" t="s">
        <v>38</v>
      </c>
      <c r="J5" s="53" t="s">
        <v>39</v>
      </c>
      <c r="K5" s="53" t="s">
        <v>40</v>
      </c>
      <c r="L5" s="53" t="s">
        <v>23</v>
      </c>
      <c r="M5" s="34" t="s">
        <v>14</v>
      </c>
      <c r="N5" s="35" t="s">
        <v>15</v>
      </c>
      <c r="O5" s="35" t="s">
        <v>16</v>
      </c>
      <c r="P5" s="35" t="s">
        <v>17</v>
      </c>
      <c r="Q5" s="35" t="s">
        <v>18</v>
      </c>
      <c r="R5" s="36" t="s">
        <v>19</v>
      </c>
      <c r="S5" s="37">
        <f>SUM(S6:S8)</f>
        <v>1</v>
      </c>
      <c r="T5" s="37">
        <f>+C30</f>
        <v>0.4</v>
      </c>
      <c r="U5" s="38"/>
      <c r="V5" s="39">
        <f>SUM(V6:V8)</f>
        <v>28.457534294260334</v>
      </c>
      <c r="W5" s="40">
        <f>+T5*100</f>
        <v>40</v>
      </c>
      <c r="X5" s="51">
        <f t="shared" ref="X5:X23" si="1">+V5/W5*100</f>
        <v>71.143835735650839</v>
      </c>
      <c r="Y5" s="51">
        <v>69.360147992513205</v>
      </c>
      <c r="Z5" s="62">
        <f t="shared" si="0"/>
        <v>2.507157120070504E-2</v>
      </c>
    </row>
    <row r="6" spans="1:26" ht="30.75" customHeight="1" outlineLevel="1" x14ac:dyDescent="0.3">
      <c r="A6" s="54"/>
      <c r="B6" s="57" t="s">
        <v>51</v>
      </c>
      <c r="C6" s="1">
        <v>19</v>
      </c>
      <c r="D6" s="1">
        <v>52</v>
      </c>
      <c r="E6" s="1">
        <v>102</v>
      </c>
      <c r="F6" s="1">
        <v>60</v>
      </c>
      <c r="G6" s="1">
        <v>22</v>
      </c>
      <c r="H6" s="1">
        <v>7</v>
      </c>
      <c r="I6" s="1">
        <v>0</v>
      </c>
      <c r="J6" s="1">
        <v>0</v>
      </c>
      <c r="K6" s="16">
        <f t="shared" ref="K6:K8" si="2">SUM(C6:J6)</f>
        <v>262</v>
      </c>
      <c r="L6" s="16">
        <f t="shared" ref="L6:L18" si="3">SUM(D6:H6)</f>
        <v>243</v>
      </c>
      <c r="M6" s="17"/>
      <c r="N6" s="28">
        <v>100</v>
      </c>
      <c r="O6" s="28">
        <v>75</v>
      </c>
      <c r="P6" s="28">
        <v>50</v>
      </c>
      <c r="Q6" s="28">
        <v>25</v>
      </c>
      <c r="R6" s="29">
        <v>0</v>
      </c>
      <c r="S6" s="41">
        <v>0.35</v>
      </c>
      <c r="T6" s="41">
        <f>+S6*$T$5</f>
        <v>0.13999999999999999</v>
      </c>
      <c r="U6" s="42">
        <f>SUMPRODUCT(N6:R6,NSUAlc!D6:H6)/NSUAlc!L6</f>
        <v>67.489711934156375</v>
      </c>
      <c r="V6" s="43">
        <f>+U6*T6</f>
        <v>9.4485596707818917</v>
      </c>
      <c r="W6" s="44">
        <f>+T6*100</f>
        <v>13.999999999999998</v>
      </c>
      <c r="X6" s="51">
        <f t="shared" si="1"/>
        <v>67.489711934156389</v>
      </c>
      <c r="Y6" s="51">
        <v>68.269230769230774</v>
      </c>
      <c r="Z6" s="62">
        <f t="shared" si="0"/>
        <v>-1.1550187617260692E-2</v>
      </c>
    </row>
    <row r="7" spans="1:26" ht="30.75" customHeight="1" outlineLevel="1" x14ac:dyDescent="0.3">
      <c r="A7" s="54"/>
      <c r="B7" s="57" t="s">
        <v>52</v>
      </c>
      <c r="C7" s="1">
        <v>5</v>
      </c>
      <c r="D7" s="1">
        <v>71</v>
      </c>
      <c r="E7" s="1">
        <v>121</v>
      </c>
      <c r="F7" s="1">
        <v>50</v>
      </c>
      <c r="G7" s="1">
        <v>14</v>
      </c>
      <c r="H7" s="1">
        <v>3</v>
      </c>
      <c r="I7" s="1">
        <v>0</v>
      </c>
      <c r="J7" s="1">
        <v>0</v>
      </c>
      <c r="K7" s="16">
        <f t="shared" si="2"/>
        <v>264</v>
      </c>
      <c r="L7" s="16">
        <f t="shared" si="3"/>
        <v>259</v>
      </c>
      <c r="M7" s="17"/>
      <c r="N7" s="28">
        <v>100</v>
      </c>
      <c r="O7" s="28">
        <v>75</v>
      </c>
      <c r="P7" s="28">
        <v>50</v>
      </c>
      <c r="Q7" s="28">
        <v>25</v>
      </c>
      <c r="R7" s="29">
        <v>0</v>
      </c>
      <c r="S7" s="41">
        <v>0.35</v>
      </c>
      <c r="T7" s="41">
        <f>+S7*$T$5</f>
        <v>0.13999999999999999</v>
      </c>
      <c r="U7" s="42">
        <f>SUMPRODUCT(N7:R7,NSUAlc!D7:H7)/NSUAlc!L7</f>
        <v>73.455598455598462</v>
      </c>
      <c r="V7" s="43">
        <f>+U7*T7</f>
        <v>10.283783783783784</v>
      </c>
      <c r="W7" s="44">
        <f>+T7*100</f>
        <v>13.999999999999998</v>
      </c>
      <c r="X7" s="51">
        <f t="shared" si="1"/>
        <v>73.455598455598476</v>
      </c>
      <c r="Y7" s="51">
        <v>68.797709923664115</v>
      </c>
      <c r="Z7" s="62">
        <f t="shared" si="0"/>
        <v>6.3410939803994704E-2</v>
      </c>
    </row>
    <row r="8" spans="1:26" ht="30.75" customHeight="1" outlineLevel="1" x14ac:dyDescent="0.3">
      <c r="A8" s="54"/>
      <c r="B8" s="57" t="s">
        <v>53</v>
      </c>
      <c r="C8" s="1">
        <v>2</v>
      </c>
      <c r="D8" s="1">
        <v>78</v>
      </c>
      <c r="E8" s="1">
        <v>115</v>
      </c>
      <c r="F8" s="1">
        <v>44</v>
      </c>
      <c r="G8" s="1">
        <v>17</v>
      </c>
      <c r="H8" s="1">
        <v>8</v>
      </c>
      <c r="I8" s="1">
        <v>0</v>
      </c>
      <c r="J8" s="1">
        <v>0</v>
      </c>
      <c r="K8" s="16">
        <f t="shared" si="2"/>
        <v>264</v>
      </c>
      <c r="L8" s="16">
        <f t="shared" si="3"/>
        <v>262</v>
      </c>
      <c r="M8" s="17"/>
      <c r="N8" s="28">
        <v>100</v>
      </c>
      <c r="O8" s="28">
        <v>75</v>
      </c>
      <c r="P8" s="28">
        <v>50</v>
      </c>
      <c r="Q8" s="28">
        <v>25</v>
      </c>
      <c r="R8" s="29">
        <v>0</v>
      </c>
      <c r="S8" s="41">
        <v>0.3</v>
      </c>
      <c r="T8" s="41">
        <f>+S8*$T$5</f>
        <v>0.12</v>
      </c>
      <c r="U8" s="42">
        <f>SUMPRODUCT(N8:R8,NSUAlc!D8:H8)/NSUAlc!L8</f>
        <v>72.709923664122144</v>
      </c>
      <c r="V8" s="43">
        <f>+U8*T8</f>
        <v>8.7251908396946565</v>
      </c>
      <c r="W8" s="44">
        <f t="shared" ref="W8:W23" si="4">+T8*100</f>
        <v>12</v>
      </c>
      <c r="X8" s="51">
        <f t="shared" si="1"/>
        <v>72.70992366412213</v>
      </c>
      <c r="Y8" s="51">
        <v>71.2890625</v>
      </c>
      <c r="Z8" s="62">
        <f t="shared" si="0"/>
        <v>1.954150262467181E-2</v>
      </c>
    </row>
    <row r="9" spans="1:26" ht="21.75" customHeight="1" x14ac:dyDescent="0.3">
      <c r="A9" s="24" t="s">
        <v>33</v>
      </c>
      <c r="B9" s="60"/>
      <c r="C9" s="12"/>
      <c r="D9" s="12"/>
      <c r="E9" s="12"/>
      <c r="F9" s="12"/>
      <c r="G9" s="12"/>
      <c r="H9" s="12"/>
      <c r="I9" s="12"/>
      <c r="J9" s="12"/>
      <c r="K9" s="12"/>
      <c r="L9" s="12"/>
      <c r="M9" s="35"/>
      <c r="N9" s="35"/>
      <c r="O9" s="35"/>
      <c r="P9" s="35"/>
      <c r="Q9" s="35"/>
      <c r="R9" s="35"/>
      <c r="S9" s="37">
        <f>SUM(S10:S10)</f>
        <v>1</v>
      </c>
      <c r="T9" s="37">
        <f>+C31</f>
        <v>0.1</v>
      </c>
      <c r="U9" s="38"/>
      <c r="V9" s="40">
        <f>SUM(V10:V10)</f>
        <v>9.1808510638297882</v>
      </c>
      <c r="W9" s="45">
        <f>+T9*100</f>
        <v>10</v>
      </c>
      <c r="X9" s="51">
        <f t="shared" si="1"/>
        <v>91.808510638297875</v>
      </c>
      <c r="Y9" s="51">
        <v>89.0625</v>
      </c>
      <c r="Z9" s="62">
        <f t="shared" si="0"/>
        <v>2.9910196987253796E-2</v>
      </c>
    </row>
    <row r="10" spans="1:26" ht="30.75" customHeight="1" outlineLevel="1" x14ac:dyDescent="0.3">
      <c r="A10" s="54"/>
      <c r="B10" s="57" t="s">
        <v>43</v>
      </c>
      <c r="C10" s="1">
        <v>29</v>
      </c>
      <c r="D10" s="1">
        <v>187</v>
      </c>
      <c r="E10" s="1">
        <v>29</v>
      </c>
      <c r="F10" s="1">
        <v>14</v>
      </c>
      <c r="G10" s="1">
        <v>0</v>
      </c>
      <c r="H10" s="1">
        <v>5</v>
      </c>
      <c r="I10" s="1">
        <v>0</v>
      </c>
      <c r="J10" s="1">
        <v>0</v>
      </c>
      <c r="K10" s="16">
        <f>SUM(C10:J10)</f>
        <v>264</v>
      </c>
      <c r="L10" s="16">
        <f t="shared" si="3"/>
        <v>235</v>
      </c>
      <c r="M10" s="17"/>
      <c r="N10" s="28">
        <v>100</v>
      </c>
      <c r="O10" s="28">
        <v>75</v>
      </c>
      <c r="P10" s="28">
        <v>50</v>
      </c>
      <c r="Q10" s="28">
        <v>25</v>
      </c>
      <c r="R10" s="29">
        <v>0</v>
      </c>
      <c r="S10" s="41">
        <v>1</v>
      </c>
      <c r="T10" s="41">
        <f>+S10*$T$9</f>
        <v>0.1</v>
      </c>
      <c r="U10" s="42">
        <f>SUMPRODUCT(N10:R10,NSUAlc!D10:H10)/NSUAlc!L10</f>
        <v>91.808510638297875</v>
      </c>
      <c r="V10" s="44">
        <f>+U10*T10</f>
        <v>9.1808510638297882</v>
      </c>
      <c r="W10" s="61">
        <f t="shared" si="4"/>
        <v>10</v>
      </c>
      <c r="X10" s="51">
        <f t="shared" si="1"/>
        <v>91.808510638297875</v>
      </c>
      <c r="Y10" s="51">
        <v>89.0625</v>
      </c>
      <c r="Z10" s="62">
        <f t="shared" si="0"/>
        <v>2.9910196987253796E-2</v>
      </c>
    </row>
    <row r="11" spans="1:26" ht="21.6" customHeight="1" x14ac:dyDescent="0.3">
      <c r="A11" s="24" t="s">
        <v>28</v>
      </c>
      <c r="B11" s="60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35"/>
      <c r="N11" s="35"/>
      <c r="O11" s="35"/>
      <c r="P11" s="35"/>
      <c r="Q11" s="35"/>
      <c r="R11" s="35"/>
      <c r="S11" s="37">
        <v>1</v>
      </c>
      <c r="T11" s="37">
        <f>+C32</f>
        <v>0.25</v>
      </c>
      <c r="U11" s="38"/>
      <c r="V11" s="40">
        <f>SUM(V12:V16)</f>
        <v>20.461922293850769</v>
      </c>
      <c r="W11" s="45">
        <f t="shared" si="4"/>
        <v>25</v>
      </c>
      <c r="X11" s="51">
        <f t="shared" si="1"/>
        <v>81.847689175403076</v>
      </c>
      <c r="Y11" s="51">
        <v>79.159940480739436</v>
      </c>
      <c r="Z11" s="62">
        <f t="shared" si="0"/>
        <v>3.2838418796451052E-2</v>
      </c>
    </row>
    <row r="12" spans="1:26" ht="30.75" customHeight="1" outlineLevel="1" x14ac:dyDescent="0.3">
      <c r="A12" s="54"/>
      <c r="B12" s="58" t="s">
        <v>27</v>
      </c>
      <c r="C12" s="1">
        <v>7</v>
      </c>
      <c r="D12" s="1">
        <v>121</v>
      </c>
      <c r="E12" s="1">
        <v>102</v>
      </c>
      <c r="F12" s="1">
        <v>19</v>
      </c>
      <c r="G12" s="1">
        <v>6</v>
      </c>
      <c r="H12" s="1">
        <v>2</v>
      </c>
      <c r="I12" s="1">
        <v>0</v>
      </c>
      <c r="J12" s="1">
        <v>0</v>
      </c>
      <c r="K12" s="16">
        <f>SUM(C12:J12)</f>
        <v>257</v>
      </c>
      <c r="L12" s="16">
        <f t="shared" si="3"/>
        <v>250</v>
      </c>
      <c r="M12" s="17"/>
      <c r="N12" s="28">
        <v>100</v>
      </c>
      <c r="O12" s="28">
        <v>75</v>
      </c>
      <c r="P12" s="28">
        <v>50</v>
      </c>
      <c r="Q12" s="28">
        <v>25</v>
      </c>
      <c r="R12" s="29">
        <v>0</v>
      </c>
      <c r="S12" s="41">
        <f>+$S$11/5</f>
        <v>0.2</v>
      </c>
      <c r="T12" s="41">
        <f t="shared" ref="T12:T16" si="5">+S12*$T$11</f>
        <v>0.05</v>
      </c>
      <c r="U12" s="42">
        <f>SUMPRODUCT(N12:R12,NSUAlc!D12:H12)/NSUAlc!L12</f>
        <v>83.4</v>
      </c>
      <c r="V12" s="44">
        <f t="shared" ref="V12:V16" si="6">+U12*T12</f>
        <v>4.1700000000000008</v>
      </c>
      <c r="W12" s="61">
        <f t="shared" si="4"/>
        <v>5</v>
      </c>
      <c r="X12" s="51">
        <f t="shared" si="1"/>
        <v>83.40000000000002</v>
      </c>
      <c r="Y12" s="51">
        <v>76.930501930501933</v>
      </c>
      <c r="Z12" s="62">
        <f t="shared" si="0"/>
        <v>7.7571919298538197E-2</v>
      </c>
    </row>
    <row r="13" spans="1:26" ht="30.75" customHeight="1" outlineLevel="1" x14ac:dyDescent="0.3">
      <c r="A13" s="54"/>
      <c r="B13" s="58" t="s">
        <v>44</v>
      </c>
      <c r="C13" s="1">
        <v>5</v>
      </c>
      <c r="D13" s="1">
        <v>131</v>
      </c>
      <c r="E13" s="1">
        <v>105</v>
      </c>
      <c r="F13" s="1">
        <v>14</v>
      </c>
      <c r="G13" s="1">
        <v>0</v>
      </c>
      <c r="H13" s="1">
        <v>3</v>
      </c>
      <c r="I13" s="1">
        <v>0</v>
      </c>
      <c r="J13" s="1">
        <v>0</v>
      </c>
      <c r="K13" s="16">
        <f t="shared" ref="K13:K18" si="7">SUM(C13:J13)</f>
        <v>258</v>
      </c>
      <c r="L13" s="16">
        <f t="shared" si="3"/>
        <v>253</v>
      </c>
      <c r="M13" s="17"/>
      <c r="N13" s="28">
        <v>100</v>
      </c>
      <c r="O13" s="28">
        <v>75</v>
      </c>
      <c r="P13" s="28">
        <v>50</v>
      </c>
      <c r="Q13" s="28">
        <v>25</v>
      </c>
      <c r="R13" s="29">
        <v>0</v>
      </c>
      <c r="S13" s="41">
        <f t="shared" ref="S13:S16" si="8">+$S$11/5</f>
        <v>0.2</v>
      </c>
      <c r="T13" s="41">
        <f t="shared" si="5"/>
        <v>0.05</v>
      </c>
      <c r="U13" s="42">
        <f>SUMPRODUCT(N13:R13,NSUAlc!D13:H13)/NSUAlc!L13</f>
        <v>85.671936758893281</v>
      </c>
      <c r="V13" s="44">
        <f t="shared" si="6"/>
        <v>4.2835968379446641</v>
      </c>
      <c r="W13" s="61">
        <f t="shared" si="4"/>
        <v>5</v>
      </c>
      <c r="X13" s="51">
        <f t="shared" si="1"/>
        <v>85.671936758893281</v>
      </c>
      <c r="Y13" s="51">
        <v>80.769230769230788</v>
      </c>
      <c r="Z13" s="62">
        <f t="shared" si="0"/>
        <v>5.7226510513707536E-2</v>
      </c>
    </row>
    <row r="14" spans="1:26" ht="30.75" customHeight="1" outlineLevel="1" x14ac:dyDescent="0.3">
      <c r="A14" s="54"/>
      <c r="B14" s="59" t="s">
        <v>45</v>
      </c>
      <c r="C14" s="1">
        <v>5</v>
      </c>
      <c r="D14" s="1">
        <v>127</v>
      </c>
      <c r="E14" s="1">
        <v>90</v>
      </c>
      <c r="F14" s="1">
        <v>27</v>
      </c>
      <c r="G14" s="1">
        <v>4</v>
      </c>
      <c r="H14" s="1">
        <v>4</v>
      </c>
      <c r="I14" s="1">
        <v>0</v>
      </c>
      <c r="J14" s="1">
        <v>0</v>
      </c>
      <c r="K14" s="16">
        <f t="shared" si="7"/>
        <v>257</v>
      </c>
      <c r="L14" s="16">
        <f t="shared" si="3"/>
        <v>252</v>
      </c>
      <c r="M14" s="17"/>
      <c r="N14" s="28">
        <v>100</v>
      </c>
      <c r="O14" s="28">
        <v>75</v>
      </c>
      <c r="P14" s="28">
        <v>50</v>
      </c>
      <c r="Q14" s="28">
        <v>25</v>
      </c>
      <c r="R14" s="29">
        <v>0</v>
      </c>
      <c r="S14" s="41">
        <f t="shared" si="8"/>
        <v>0.2</v>
      </c>
      <c r="T14" s="41">
        <f t="shared" si="5"/>
        <v>0.05</v>
      </c>
      <c r="U14" s="42">
        <f>SUMPRODUCT(N14:R14,NSUAlc!D14:H14)/NSUAlc!L14</f>
        <v>82.936507936507937</v>
      </c>
      <c r="V14" s="44">
        <f t="shared" si="6"/>
        <v>4.1468253968253972</v>
      </c>
      <c r="W14" s="61">
        <f t="shared" si="4"/>
        <v>5</v>
      </c>
      <c r="X14" s="51">
        <f t="shared" si="1"/>
        <v>82.936507936507937</v>
      </c>
      <c r="Y14" s="51">
        <v>78.197674418604663</v>
      </c>
      <c r="Z14" s="62">
        <f t="shared" si="0"/>
        <v>5.7138088349838516E-2</v>
      </c>
    </row>
    <row r="15" spans="1:26" ht="30.75" customHeight="1" outlineLevel="1" x14ac:dyDescent="0.3">
      <c r="A15" s="54"/>
      <c r="B15" s="58" t="s">
        <v>46</v>
      </c>
      <c r="C15" s="1">
        <v>63</v>
      </c>
      <c r="D15" s="1">
        <v>67</v>
      </c>
      <c r="E15" s="1">
        <v>82</v>
      </c>
      <c r="F15" s="1">
        <v>29</v>
      </c>
      <c r="G15" s="1">
        <v>3</v>
      </c>
      <c r="H15" s="1">
        <v>5</v>
      </c>
      <c r="I15" s="1">
        <v>0</v>
      </c>
      <c r="J15" s="1">
        <v>0</v>
      </c>
      <c r="K15" s="16">
        <f t="shared" si="7"/>
        <v>249</v>
      </c>
      <c r="L15" s="16">
        <f t="shared" si="3"/>
        <v>186</v>
      </c>
      <c r="M15" s="17"/>
      <c r="N15" s="28">
        <v>100</v>
      </c>
      <c r="O15" s="28">
        <v>75</v>
      </c>
      <c r="P15" s="28">
        <v>50</v>
      </c>
      <c r="Q15" s="28">
        <v>25</v>
      </c>
      <c r="R15" s="29">
        <v>0</v>
      </c>
      <c r="S15" s="41">
        <f t="shared" si="8"/>
        <v>0.2</v>
      </c>
      <c r="T15" s="41">
        <f t="shared" si="5"/>
        <v>0.05</v>
      </c>
      <c r="U15" s="42">
        <f>SUMPRODUCT(N15:R15,NSUAlc!D15:H15)/NSUAlc!L15</f>
        <v>77.284946236559136</v>
      </c>
      <c r="V15" s="44">
        <f t="shared" si="6"/>
        <v>3.864247311827957</v>
      </c>
      <c r="W15" s="61">
        <f t="shared" si="4"/>
        <v>5</v>
      </c>
      <c r="X15" s="51">
        <f t="shared" si="1"/>
        <v>77.284946236559136</v>
      </c>
      <c r="Y15" s="51">
        <v>79.133064516129039</v>
      </c>
      <c r="Z15" s="62">
        <f t="shared" si="0"/>
        <v>-2.3913043478261002E-2</v>
      </c>
    </row>
    <row r="16" spans="1:26" ht="30.75" customHeight="1" outlineLevel="1" x14ac:dyDescent="0.3">
      <c r="A16" s="54"/>
      <c r="B16" s="58" t="s">
        <v>47</v>
      </c>
      <c r="C16" s="1">
        <v>64</v>
      </c>
      <c r="D16" s="1">
        <v>70</v>
      </c>
      <c r="E16" s="1">
        <v>86</v>
      </c>
      <c r="F16" s="1">
        <v>21</v>
      </c>
      <c r="G16" s="1">
        <v>2</v>
      </c>
      <c r="H16" s="1">
        <v>3</v>
      </c>
      <c r="I16" s="1">
        <v>0</v>
      </c>
      <c r="J16" s="1">
        <v>0</v>
      </c>
      <c r="K16" s="16">
        <f t="shared" si="7"/>
        <v>246</v>
      </c>
      <c r="L16" s="16">
        <f t="shared" si="3"/>
        <v>182</v>
      </c>
      <c r="M16" s="17"/>
      <c r="N16" s="28">
        <v>100</v>
      </c>
      <c r="O16" s="28">
        <v>75</v>
      </c>
      <c r="P16" s="28">
        <v>50</v>
      </c>
      <c r="Q16" s="28">
        <v>25</v>
      </c>
      <c r="R16" s="29">
        <v>0</v>
      </c>
      <c r="S16" s="41">
        <f t="shared" si="8"/>
        <v>0.2</v>
      </c>
      <c r="T16" s="41">
        <f t="shared" si="5"/>
        <v>0.05</v>
      </c>
      <c r="U16" s="42">
        <f>SUMPRODUCT(N16:R16,NSUAlc!D16:H16)/NSUAlc!L16</f>
        <v>79.945054945054949</v>
      </c>
      <c r="V16" s="44">
        <f t="shared" si="6"/>
        <v>3.9972527472527477</v>
      </c>
      <c r="W16" s="61">
        <f t="shared" si="4"/>
        <v>5</v>
      </c>
      <c r="X16" s="51">
        <f t="shared" si="1"/>
        <v>79.945054945054949</v>
      </c>
      <c r="Y16" s="51">
        <v>80.769230769230788</v>
      </c>
      <c r="Z16" s="62">
        <f t="shared" si="0"/>
        <v>-1.0309278350515649E-2</v>
      </c>
    </row>
    <row r="17" spans="1:26" ht="28.5" customHeight="1" x14ac:dyDescent="0.3">
      <c r="A17" s="60" t="s">
        <v>37</v>
      </c>
      <c r="B17" s="60"/>
      <c r="C17" s="70"/>
      <c r="D17" s="71"/>
      <c r="E17" s="71"/>
      <c r="F17" s="71"/>
      <c r="G17" s="71"/>
      <c r="H17" s="71"/>
      <c r="I17" s="12"/>
      <c r="J17" s="12"/>
      <c r="K17" s="12"/>
      <c r="L17" s="12"/>
      <c r="M17" s="35"/>
      <c r="N17" s="35"/>
      <c r="O17" s="35"/>
      <c r="P17" s="35"/>
      <c r="Q17" s="35"/>
      <c r="R17" s="35"/>
      <c r="S17" s="37">
        <v>1</v>
      </c>
      <c r="T17" s="37">
        <f>+C33</f>
        <v>0.25</v>
      </c>
      <c r="U17" s="38"/>
      <c r="V17" s="40">
        <f>SUM(V18:V23)</f>
        <v>21.202254262364541</v>
      </c>
      <c r="W17" s="45">
        <f t="shared" si="4"/>
        <v>25</v>
      </c>
      <c r="X17" s="51">
        <f t="shared" si="1"/>
        <v>84.809017049458163</v>
      </c>
      <c r="Y17" s="51">
        <v>76.772469381096116</v>
      </c>
      <c r="Z17" s="62">
        <f t="shared" si="0"/>
        <v>9.4760533112597745E-2</v>
      </c>
    </row>
    <row r="18" spans="1:26" ht="30.75" customHeight="1" outlineLevel="1" x14ac:dyDescent="0.3">
      <c r="A18" s="54"/>
      <c r="B18" s="59" t="s">
        <v>34</v>
      </c>
      <c r="C18" s="1">
        <v>5</v>
      </c>
      <c r="D18" s="1">
        <v>131</v>
      </c>
      <c r="E18" s="1">
        <v>55</v>
      </c>
      <c r="F18" s="1">
        <v>7</v>
      </c>
      <c r="G18" s="1">
        <v>0</v>
      </c>
      <c r="H18" s="1">
        <v>1</v>
      </c>
      <c r="I18" s="1">
        <v>0</v>
      </c>
      <c r="J18" s="1">
        <v>0</v>
      </c>
      <c r="K18" s="16">
        <f t="shared" si="7"/>
        <v>199</v>
      </c>
      <c r="L18" s="16">
        <f t="shared" si="3"/>
        <v>194</v>
      </c>
      <c r="M18" s="17"/>
      <c r="N18" s="28">
        <v>100</v>
      </c>
      <c r="O18" s="28">
        <v>75</v>
      </c>
      <c r="P18" s="28">
        <v>50</v>
      </c>
      <c r="Q18" s="28">
        <v>25</v>
      </c>
      <c r="R18" s="29">
        <v>0</v>
      </c>
      <c r="S18" s="41">
        <f>+$S$17/6</f>
        <v>0.16666666666666666</v>
      </c>
      <c r="T18" s="41">
        <f>+S18*$T$17</f>
        <v>4.1666666666666664E-2</v>
      </c>
      <c r="U18" s="42">
        <f>SUMPRODUCT(N18:R18,NSUAlc!D18:H18)/NSUAlc!L18</f>
        <v>90.592783505154642</v>
      </c>
      <c r="V18" s="44">
        <f>+U18*T18</f>
        <v>3.7746993127147768</v>
      </c>
      <c r="W18" s="61">
        <f>+T18*100</f>
        <v>4.1666666666666661</v>
      </c>
      <c r="X18" s="51">
        <f t="shared" si="1"/>
        <v>90.592783505154657</v>
      </c>
      <c r="Y18" s="51">
        <v>77.717391304347828</v>
      </c>
      <c r="Z18" s="62">
        <f t="shared" si="0"/>
        <v>0.14212381718102557</v>
      </c>
    </row>
    <row r="19" spans="1:26" ht="30.75" customHeight="1" outlineLevel="1" x14ac:dyDescent="0.3">
      <c r="A19" s="54"/>
      <c r="B19" s="59" t="s">
        <v>48</v>
      </c>
      <c r="C19" s="1">
        <v>4</v>
      </c>
      <c r="D19" s="1">
        <v>113</v>
      </c>
      <c r="E19" s="1">
        <v>75</v>
      </c>
      <c r="F19" s="1">
        <v>7</v>
      </c>
      <c r="G19" s="1">
        <v>1</v>
      </c>
      <c r="H19" s="1">
        <v>1</v>
      </c>
      <c r="I19" s="1">
        <v>0</v>
      </c>
      <c r="J19" s="1">
        <v>0</v>
      </c>
      <c r="K19" s="16">
        <f t="shared" ref="K19" si="9">SUM(C19:J19)</f>
        <v>201</v>
      </c>
      <c r="L19" s="16">
        <f t="shared" ref="L19" si="10">SUM(D19:H19)</f>
        <v>197</v>
      </c>
      <c r="M19" s="17"/>
      <c r="N19" s="28">
        <v>100</v>
      </c>
      <c r="O19" s="28">
        <v>75</v>
      </c>
      <c r="P19" s="28">
        <v>50</v>
      </c>
      <c r="Q19" s="28">
        <v>25</v>
      </c>
      <c r="R19" s="29">
        <v>0</v>
      </c>
      <c r="S19" s="41">
        <f t="shared" ref="S19:S23" si="11">+$S$17/6</f>
        <v>0.16666666666666666</v>
      </c>
      <c r="T19" s="41">
        <f t="shared" ref="T19:T23" si="12">+S19*$T$17</f>
        <v>4.1666666666666664E-2</v>
      </c>
      <c r="U19" s="42">
        <f>SUMPRODUCT(N19:R19,NSUAlc!D19:H19)/NSUAlc!L19</f>
        <v>87.817258883248726</v>
      </c>
      <c r="V19" s="44">
        <f t="shared" ref="V19:V23" si="13">+U19*T19</f>
        <v>3.6590524534686968</v>
      </c>
      <c r="W19" s="61">
        <f t="shared" si="4"/>
        <v>4.1666666666666661</v>
      </c>
      <c r="X19" s="51">
        <f t="shared" si="1"/>
        <v>87.817258883248741</v>
      </c>
      <c r="Y19" s="51">
        <v>78.378378378378386</v>
      </c>
      <c r="Z19" s="62">
        <f t="shared" si="0"/>
        <v>0.10748320574910171</v>
      </c>
    </row>
    <row r="20" spans="1:26" ht="30.75" customHeight="1" outlineLevel="1" x14ac:dyDescent="0.3">
      <c r="A20" s="54"/>
      <c r="B20" s="58" t="s">
        <v>35</v>
      </c>
      <c r="C20" s="1">
        <v>5</v>
      </c>
      <c r="D20" s="1">
        <v>85</v>
      </c>
      <c r="E20" s="1">
        <v>97</v>
      </c>
      <c r="F20" s="1">
        <v>11</v>
      </c>
      <c r="G20" s="1">
        <v>3</v>
      </c>
      <c r="H20" s="1">
        <v>2</v>
      </c>
      <c r="I20" s="1">
        <v>0</v>
      </c>
      <c r="J20" s="1">
        <v>0</v>
      </c>
      <c r="K20" s="16">
        <f t="shared" ref="K20" si="14">SUM(C20:J20)</f>
        <v>203</v>
      </c>
      <c r="L20" s="16">
        <f t="shared" ref="L20" si="15">SUM(D20:H20)</f>
        <v>198</v>
      </c>
      <c r="M20" s="17"/>
      <c r="N20" s="28">
        <v>100</v>
      </c>
      <c r="O20" s="28">
        <v>75</v>
      </c>
      <c r="P20" s="28">
        <v>50</v>
      </c>
      <c r="Q20" s="28">
        <v>25</v>
      </c>
      <c r="R20" s="29">
        <v>0</v>
      </c>
      <c r="S20" s="41">
        <f t="shared" si="11"/>
        <v>0.16666666666666666</v>
      </c>
      <c r="T20" s="41">
        <f t="shared" si="12"/>
        <v>4.1666666666666664E-2</v>
      </c>
      <c r="U20" s="42">
        <f>SUMPRODUCT(N20:R20,NSUAlc!D20:H20)/NSUAlc!L20</f>
        <v>82.828282828282823</v>
      </c>
      <c r="V20" s="44">
        <f t="shared" si="13"/>
        <v>3.4511784511784507</v>
      </c>
      <c r="W20" s="61">
        <f t="shared" si="4"/>
        <v>4.1666666666666661</v>
      </c>
      <c r="X20" s="51">
        <f t="shared" si="1"/>
        <v>82.828282828282823</v>
      </c>
      <c r="Y20" s="51">
        <v>75.136612021857943</v>
      </c>
      <c r="Z20" s="62">
        <f t="shared" si="0"/>
        <v>9.2862854858056496E-2</v>
      </c>
    </row>
    <row r="21" spans="1:26" ht="30.75" customHeight="1" outlineLevel="1" x14ac:dyDescent="0.3">
      <c r="A21" s="54"/>
      <c r="B21" s="58" t="s">
        <v>54</v>
      </c>
      <c r="C21" s="1">
        <v>5</v>
      </c>
      <c r="D21" s="1">
        <v>92</v>
      </c>
      <c r="E21" s="1">
        <v>86</v>
      </c>
      <c r="F21" s="1">
        <v>14</v>
      </c>
      <c r="G21" s="1">
        <v>2</v>
      </c>
      <c r="H21" s="1">
        <v>2</v>
      </c>
      <c r="I21" s="1">
        <v>0</v>
      </c>
      <c r="J21" s="1">
        <v>0</v>
      </c>
      <c r="K21" s="16">
        <f t="shared" ref="K21" si="16">SUM(C21:J21)</f>
        <v>201</v>
      </c>
      <c r="L21" s="16">
        <f t="shared" ref="L21" si="17">SUM(D21:H21)</f>
        <v>196</v>
      </c>
      <c r="M21" s="17"/>
      <c r="N21" s="28">
        <v>100</v>
      </c>
      <c r="O21" s="28">
        <v>75</v>
      </c>
      <c r="P21" s="28">
        <v>50</v>
      </c>
      <c r="Q21" s="28">
        <v>25</v>
      </c>
      <c r="R21" s="29">
        <v>0</v>
      </c>
      <c r="S21" s="41">
        <f t="shared" si="11"/>
        <v>0.16666666666666666</v>
      </c>
      <c r="T21" s="41">
        <f t="shared" si="12"/>
        <v>4.1666666666666664E-2</v>
      </c>
      <c r="U21" s="42">
        <f>SUMPRODUCT(N21:R21,NSUAlc!D21:H21)/NSUAlc!L21</f>
        <v>83.673469387755105</v>
      </c>
      <c r="V21" s="44">
        <f t="shared" si="13"/>
        <v>3.4863945578231292</v>
      </c>
      <c r="W21" s="61">
        <f t="shared" si="4"/>
        <v>4.1666666666666661</v>
      </c>
      <c r="X21" s="51">
        <f t="shared" si="1"/>
        <v>83.673469387755119</v>
      </c>
      <c r="Y21" s="51">
        <v>78.159340659340657</v>
      </c>
      <c r="Z21" s="62">
        <f t="shared" si="0"/>
        <v>6.5900562851782585E-2</v>
      </c>
    </row>
    <row r="22" spans="1:26" ht="30.75" customHeight="1" outlineLevel="1" x14ac:dyDescent="0.3">
      <c r="A22" s="54"/>
      <c r="B22" s="58" t="s">
        <v>36</v>
      </c>
      <c r="C22" s="1">
        <v>7</v>
      </c>
      <c r="D22" s="1">
        <v>80</v>
      </c>
      <c r="E22" s="1">
        <v>92</v>
      </c>
      <c r="F22" s="1">
        <v>12</v>
      </c>
      <c r="G22" s="1">
        <v>4</v>
      </c>
      <c r="H22" s="1">
        <v>4</v>
      </c>
      <c r="I22" s="1">
        <v>0</v>
      </c>
      <c r="J22" s="1">
        <v>0</v>
      </c>
      <c r="K22" s="16">
        <f t="shared" ref="K22" si="18">SUM(C22:J22)</f>
        <v>199</v>
      </c>
      <c r="L22" s="16">
        <f t="shared" ref="L22" si="19">SUM(D22:H22)</f>
        <v>192</v>
      </c>
      <c r="M22" s="17"/>
      <c r="N22" s="28">
        <v>100</v>
      </c>
      <c r="O22" s="28">
        <v>75</v>
      </c>
      <c r="P22" s="28">
        <v>50</v>
      </c>
      <c r="Q22" s="28">
        <v>25</v>
      </c>
      <c r="R22" s="29">
        <v>0</v>
      </c>
      <c r="S22" s="41">
        <f t="shared" si="11"/>
        <v>0.16666666666666666</v>
      </c>
      <c r="T22" s="41">
        <f t="shared" si="12"/>
        <v>4.1666666666666664E-2</v>
      </c>
      <c r="U22" s="42">
        <f>SUMPRODUCT(N22:R22,NSUAlc!D22:H22)/NSUAlc!L22</f>
        <v>81.25</v>
      </c>
      <c r="V22" s="44">
        <f t="shared" si="13"/>
        <v>3.3854166666666665</v>
      </c>
      <c r="W22" s="61">
        <f t="shared" si="4"/>
        <v>4.1666666666666661</v>
      </c>
      <c r="X22" s="51">
        <f t="shared" si="1"/>
        <v>81.250000000000014</v>
      </c>
      <c r="Y22" s="51">
        <v>74.861878453038671</v>
      </c>
      <c r="Z22" s="62">
        <f t="shared" si="0"/>
        <v>7.8623034424139607E-2</v>
      </c>
    </row>
    <row r="23" spans="1:26" ht="30.75" customHeight="1" outlineLevel="1" x14ac:dyDescent="0.3">
      <c r="A23" s="55"/>
      <c r="B23" s="58" t="s">
        <v>49</v>
      </c>
      <c r="C23" s="1">
        <v>5</v>
      </c>
      <c r="D23" s="1">
        <v>91</v>
      </c>
      <c r="E23" s="1">
        <v>86</v>
      </c>
      <c r="F23" s="1">
        <v>10</v>
      </c>
      <c r="G23" s="1">
        <v>3</v>
      </c>
      <c r="H23" s="1">
        <v>5</v>
      </c>
      <c r="I23" s="1">
        <v>0</v>
      </c>
      <c r="J23" s="1">
        <v>0</v>
      </c>
      <c r="K23" s="16">
        <f t="shared" ref="K23" si="20">SUM(C23:J23)</f>
        <v>200</v>
      </c>
      <c r="L23" s="16">
        <f t="shared" ref="L23" si="21">SUM(D23:H23)</f>
        <v>195</v>
      </c>
      <c r="M23" s="17"/>
      <c r="N23" s="28">
        <v>100</v>
      </c>
      <c r="O23" s="28">
        <v>75</v>
      </c>
      <c r="P23" s="28">
        <v>50</v>
      </c>
      <c r="Q23" s="28">
        <v>25</v>
      </c>
      <c r="R23" s="29">
        <v>0</v>
      </c>
      <c r="S23" s="41">
        <f t="shared" si="11"/>
        <v>0.16666666666666666</v>
      </c>
      <c r="T23" s="41">
        <f t="shared" si="12"/>
        <v>4.1666666666666664E-2</v>
      </c>
      <c r="U23" s="42">
        <f>SUMPRODUCT(N23:R23,NSUAlc!D23:H23)/NSUAlc!L23</f>
        <v>82.692307692307693</v>
      </c>
      <c r="V23" s="44">
        <f t="shared" si="13"/>
        <v>3.4455128205128203</v>
      </c>
      <c r="W23" s="61">
        <f t="shared" si="4"/>
        <v>4.1666666666666661</v>
      </c>
      <c r="X23" s="51">
        <f t="shared" si="1"/>
        <v>82.692307692307693</v>
      </c>
      <c r="Y23" s="51">
        <v>76.381215469613267</v>
      </c>
      <c r="Z23" s="62">
        <f t="shared" si="0"/>
        <v>7.6320185018630277E-2</v>
      </c>
    </row>
    <row r="24" spans="1:26" ht="12.75" customHeight="1" x14ac:dyDescent="0.3">
      <c r="O24" s="32"/>
      <c r="P24" s="32"/>
      <c r="S24" s="46"/>
      <c r="T24" s="46"/>
      <c r="U24" s="30"/>
      <c r="W24" s="30"/>
    </row>
    <row r="25" spans="1:26" ht="12.75" customHeight="1" x14ac:dyDescent="0.3">
      <c r="O25" s="32"/>
      <c r="P25" s="32"/>
      <c r="S25" s="46"/>
      <c r="T25" s="46"/>
      <c r="U25" s="47"/>
      <c r="V25" s="48"/>
      <c r="W25" s="48"/>
    </row>
    <row r="26" spans="1:26" ht="12.75" customHeight="1" x14ac:dyDescent="0.3">
      <c r="O26" s="32"/>
      <c r="P26" s="32"/>
      <c r="S26" s="46"/>
      <c r="T26" s="46"/>
      <c r="V26" s="49"/>
      <c r="W26" s="49"/>
    </row>
    <row r="27" spans="1:26" ht="12.75" customHeight="1" x14ac:dyDescent="0.3">
      <c r="M27" s="50"/>
    </row>
    <row r="28" spans="1:26" ht="12.75" customHeight="1" x14ac:dyDescent="0.3">
      <c r="M28" s="50"/>
    </row>
    <row r="29" spans="1:26" ht="26.25" customHeight="1" x14ac:dyDescent="0.3">
      <c r="B29" s="4" t="s">
        <v>20</v>
      </c>
      <c r="C29" s="2" t="s">
        <v>29</v>
      </c>
      <c r="D29" s="2" t="s">
        <v>30</v>
      </c>
      <c r="G29" s="10" t="s">
        <v>22</v>
      </c>
      <c r="I29" s="19">
        <v>100</v>
      </c>
    </row>
    <row r="30" spans="1:26" x14ac:dyDescent="0.3">
      <c r="B30" s="20" t="s">
        <v>21</v>
      </c>
      <c r="C30" s="21">
        <v>0.4</v>
      </c>
      <c r="D30" s="3">
        <f>+V5/100</f>
        <v>0.28457534294260334</v>
      </c>
      <c r="E30" s="22">
        <f>+[1]NSUAcued!D38</f>
        <v>0.25</v>
      </c>
      <c r="G30" s="9" t="s">
        <v>32</v>
      </c>
      <c r="H30" s="9"/>
      <c r="I30" s="19">
        <f>+X4</f>
        <v>79.302561914305443</v>
      </c>
    </row>
    <row r="31" spans="1:26" x14ac:dyDescent="0.3">
      <c r="B31" s="20" t="s">
        <v>2</v>
      </c>
      <c r="C31" s="21">
        <v>0.1</v>
      </c>
      <c r="D31" s="3">
        <f>+V9/100</f>
        <v>9.1808510638297883E-2</v>
      </c>
      <c r="E31" s="22">
        <f>+[1]NSUAcued!D39</f>
        <v>1.0000000000000002</v>
      </c>
    </row>
    <row r="32" spans="1:26" x14ac:dyDescent="0.3">
      <c r="B32" s="20" t="s">
        <v>3</v>
      </c>
      <c r="C32" s="21">
        <v>0.25</v>
      </c>
      <c r="D32" s="3">
        <f>+V11/100</f>
        <v>0.20461922293850768</v>
      </c>
      <c r="E32" s="22">
        <f>+[1]NSUAcued!D40</f>
        <v>0</v>
      </c>
    </row>
    <row r="33" spans="2:16" x14ac:dyDescent="0.3">
      <c r="B33" s="20" t="s">
        <v>4</v>
      </c>
      <c r="C33" s="21">
        <v>0.25</v>
      </c>
      <c r="D33" s="3">
        <f>+V17/100</f>
        <v>0.21202254262364539</v>
      </c>
      <c r="E33" s="22">
        <f>+[1]NSUAcued!D41</f>
        <v>0</v>
      </c>
    </row>
    <row r="34" spans="2:16" ht="15" customHeight="1" x14ac:dyDescent="0.3">
      <c r="B34" s="4" t="s">
        <v>5</v>
      </c>
      <c r="C34" s="5">
        <f>SUM(C30:C33)</f>
        <v>1</v>
      </c>
      <c r="D34" s="6">
        <f>SUM(D30:D33)</f>
        <v>0.79302561914305425</v>
      </c>
    </row>
    <row r="35" spans="2:16" ht="12.75" customHeight="1" x14ac:dyDescent="0.3">
      <c r="K35" s="18" t="s">
        <v>31</v>
      </c>
    </row>
    <row r="36" spans="2:16" ht="12.75" customHeight="1" x14ac:dyDescent="0.3">
      <c r="P36" s="23"/>
    </row>
    <row r="37" spans="2:16" ht="12.75" customHeight="1" x14ac:dyDescent="0.3"/>
    <row r="38" spans="2:16" ht="12.75" customHeight="1" x14ac:dyDescent="0.3"/>
    <row r="39" spans="2:16" ht="12.75" customHeight="1" x14ac:dyDescent="0.3"/>
    <row r="40" spans="2:16" ht="12.75" customHeight="1" x14ac:dyDescent="0.3"/>
    <row r="63" ht="12.75" customHeight="1" x14ac:dyDescent="0.3"/>
    <row r="64" ht="12.75" customHeight="1" x14ac:dyDescent="0.3"/>
    <row r="65" spans="18:23" ht="12.75" customHeight="1" x14ac:dyDescent="0.3"/>
    <row r="67" spans="18:23" ht="12.75" customHeight="1" x14ac:dyDescent="0.3"/>
    <row r="68" spans="18:23" ht="12.75" customHeight="1" x14ac:dyDescent="0.3"/>
    <row r="69" spans="18:23" ht="12.75" customHeight="1" x14ac:dyDescent="0.3"/>
    <row r="70" spans="18:23" ht="12.75" customHeight="1" x14ac:dyDescent="0.3"/>
    <row r="71" spans="18:23" ht="12.75" customHeight="1" x14ac:dyDescent="0.3"/>
    <row r="72" spans="18:23" ht="12.75" customHeight="1" x14ac:dyDescent="0.3"/>
    <row r="73" spans="18:23" ht="12.75" customHeight="1" x14ac:dyDescent="0.3"/>
    <row r="74" spans="18:23" ht="15" customHeight="1" x14ac:dyDescent="0.3"/>
    <row r="75" spans="18:23" ht="15" customHeight="1" x14ac:dyDescent="0.3">
      <c r="R75" s="65"/>
      <c r="S75" s="65"/>
      <c r="T75" s="65"/>
      <c r="U75" s="65"/>
      <c r="V75" s="65"/>
      <c r="W75" s="65"/>
    </row>
    <row r="76" spans="18:23" ht="12.75" customHeight="1" x14ac:dyDescent="0.3"/>
    <row r="77" spans="18:23" ht="12.75" customHeight="1" x14ac:dyDescent="0.3"/>
    <row r="78" spans="18:23" ht="12.75" customHeight="1" x14ac:dyDescent="0.3"/>
    <row r="79" spans="18:23" ht="12.75" customHeight="1" x14ac:dyDescent="0.3"/>
    <row r="80" spans="18:23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3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</sheetData>
  <mergeCells count="4">
    <mergeCell ref="A3:B3"/>
    <mergeCell ref="R75:W75"/>
    <mergeCell ref="A4:B4"/>
    <mergeCell ref="A5:B5"/>
  </mergeCells>
  <conditionalFormatting sqref="X7">
    <cfRule type="iconSet" priority="32">
      <iconSet iconSet="3Symbols">
        <cfvo type="percent" val="0"/>
        <cfvo type="num" val="60"/>
        <cfvo type="num" val="75"/>
      </iconSet>
    </cfRule>
  </conditionalFormatting>
  <conditionalFormatting sqref="X8">
    <cfRule type="iconSet" priority="31">
      <iconSet iconSet="3Symbols">
        <cfvo type="percent" val="0"/>
        <cfvo type="num" val="60"/>
        <cfvo type="num" val="75"/>
      </iconSet>
    </cfRule>
  </conditionalFormatting>
  <conditionalFormatting sqref="X10">
    <cfRule type="iconSet" priority="30">
      <iconSet iconSet="3Symbols">
        <cfvo type="percent" val="0"/>
        <cfvo type="num" val="60"/>
        <cfvo type="num" val="75"/>
      </iconSet>
    </cfRule>
  </conditionalFormatting>
  <conditionalFormatting sqref="X12:X16">
    <cfRule type="iconSet" priority="37">
      <iconSet iconSet="3Symbols">
        <cfvo type="percent" val="0"/>
        <cfvo type="num" val="60"/>
        <cfvo type="num" val="75"/>
      </iconSet>
    </cfRule>
  </conditionalFormatting>
  <conditionalFormatting sqref="X17 X4:X6 X9 X11">
    <cfRule type="iconSet" priority="33">
      <iconSet iconSet="3Symbols">
        <cfvo type="percent" val="0"/>
        <cfvo type="num" val="60"/>
        <cfvo type="num" val="75"/>
      </iconSet>
    </cfRule>
  </conditionalFormatting>
  <conditionalFormatting sqref="X18:X23">
    <cfRule type="iconSet" priority="28">
      <iconSet iconSet="3Symbols">
        <cfvo type="percent" val="0"/>
        <cfvo type="num" val="60"/>
        <cfvo type="num" val="75"/>
      </iconSet>
    </cfRule>
  </conditionalFormatting>
  <conditionalFormatting sqref="Y7">
    <cfRule type="iconSet" priority="4">
      <iconSet iconSet="3Symbols">
        <cfvo type="percent" val="0"/>
        <cfvo type="num" val="60"/>
        <cfvo type="num" val="75"/>
      </iconSet>
    </cfRule>
  </conditionalFormatting>
  <conditionalFormatting sqref="Y8">
    <cfRule type="iconSet" priority="3">
      <iconSet iconSet="3Symbols">
        <cfvo type="percent" val="0"/>
        <cfvo type="num" val="60"/>
        <cfvo type="num" val="75"/>
      </iconSet>
    </cfRule>
  </conditionalFormatting>
  <conditionalFormatting sqref="Y10">
    <cfRule type="iconSet" priority="2">
      <iconSet iconSet="3Symbols">
        <cfvo type="percent" val="0"/>
        <cfvo type="num" val="60"/>
        <cfvo type="num" val="75"/>
      </iconSet>
    </cfRule>
  </conditionalFormatting>
  <conditionalFormatting sqref="Y12:Y16">
    <cfRule type="iconSet" priority="6">
      <iconSet iconSet="3Symbols">
        <cfvo type="percent" val="0"/>
        <cfvo type="num" val="60"/>
        <cfvo type="num" val="75"/>
      </iconSet>
    </cfRule>
  </conditionalFormatting>
  <conditionalFormatting sqref="Y17 Y4:Y6 Y9 Y11">
    <cfRule type="iconSet" priority="5">
      <iconSet iconSet="3Symbols">
        <cfvo type="percent" val="0"/>
        <cfvo type="num" val="60"/>
        <cfvo type="num" val="75"/>
      </iconSet>
    </cfRule>
  </conditionalFormatting>
  <conditionalFormatting sqref="Y18:Y23">
    <cfRule type="iconSet" priority="1">
      <iconSet iconSet="3Symbols">
        <cfvo type="percent" val="0"/>
        <cfvo type="num" val="60"/>
        <cfvo type="num" val="75"/>
      </iconSet>
    </cfRule>
  </conditionalFormatting>
  <printOptions horizontalCentered="1" verticalCentered="1"/>
  <pageMargins left="0.74803149606299213" right="0.74803149606299213" top="0.98425196850393704" bottom="0.98425196850393704" header="0" footer="0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NSUAlc</vt:lpstr>
      <vt:lpstr>NSUAlc!Área_de_impresión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</dc:creator>
  <cp:lastModifiedBy>ANDREA FORERO BOLIVAR</cp:lastModifiedBy>
  <cp:lastPrinted>2018-01-30T20:34:01Z</cp:lastPrinted>
  <dcterms:created xsi:type="dcterms:W3CDTF">2010-03-12T13:04:26Z</dcterms:created>
  <dcterms:modified xsi:type="dcterms:W3CDTF">2025-03-19T19:02:06Z</dcterms:modified>
</cp:coreProperties>
</file>