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n.marinr\Desktop\Comercializacion 2025\Nueva carpeta\"/>
    </mc:Choice>
  </mc:AlternateContent>
  <xr:revisionPtr revIDLastSave="0" documentId="13_ncr:1_{C6D7EF6A-BD88-4917-B265-07BC8D227A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SUAseo" sheetId="2" r:id="rId1"/>
  </sheets>
  <definedNames>
    <definedName name="_xlnm.Print_Area" localSheetId="0">NSUAseo!$B$1:$W$23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L22" i="2"/>
  <c r="L21" i="2"/>
  <c r="L20" i="2"/>
  <c r="L19" i="2"/>
  <c r="L18" i="2"/>
  <c r="L16" i="2"/>
  <c r="L15" i="2"/>
  <c r="L14" i="2"/>
  <c r="L13" i="2"/>
  <c r="L12" i="2"/>
  <c r="M10" i="2"/>
  <c r="L10" i="2"/>
  <c r="M9" i="2"/>
  <c r="L9" i="2"/>
  <c r="M8" i="2"/>
  <c r="L8" i="2"/>
  <c r="M6" i="2"/>
  <c r="L6" i="2"/>
  <c r="M5" i="2"/>
  <c r="L5" i="2"/>
  <c r="S10" i="2"/>
  <c r="S9" i="2"/>
  <c r="S8" i="2"/>
  <c r="S16" i="2"/>
  <c r="S15" i="2"/>
  <c r="S13" i="2"/>
  <c r="S12" i="2"/>
  <c r="S14" i="2"/>
  <c r="D32" i="2" l="1"/>
  <c r="M23" i="2"/>
  <c r="M22" i="2"/>
  <c r="M21" i="2"/>
  <c r="M20" i="2"/>
  <c r="M19" i="2"/>
  <c r="M18" i="2"/>
  <c r="M16" i="2"/>
  <c r="M15" i="2"/>
  <c r="M14" i="2"/>
  <c r="M13" i="2"/>
  <c r="M12" i="2"/>
  <c r="D29" i="2" l="1"/>
  <c r="S6" i="2" l="1"/>
  <c r="S5" i="2"/>
  <c r="S19" i="2" l="1"/>
  <c r="S20" i="2"/>
  <c r="S21" i="2"/>
  <c r="S22" i="2"/>
  <c r="S23" i="2"/>
  <c r="S18" i="2"/>
  <c r="U6" i="2" l="1"/>
  <c r="U5" i="2" l="1"/>
  <c r="D35" i="2" l="1"/>
  <c r="U18" i="2" l="1"/>
  <c r="T4" i="2" l="1"/>
  <c r="W4" i="2" l="1"/>
  <c r="T5" i="2"/>
  <c r="V5" i="2" s="1"/>
  <c r="T6" i="2"/>
  <c r="T17" i="2"/>
  <c r="W17" i="2" s="1"/>
  <c r="T11" i="2"/>
  <c r="W11" i="2" s="1"/>
  <c r="T7" i="2"/>
  <c r="T3" i="2" s="1"/>
  <c r="W6" i="2" l="1"/>
  <c r="V6" i="2"/>
  <c r="T12" i="2"/>
  <c r="W12" i="2" s="1"/>
  <c r="T16" i="2"/>
  <c r="W16" i="2" s="1"/>
  <c r="T13" i="2"/>
  <c r="W13" i="2" s="1"/>
  <c r="W5" i="2"/>
  <c r="X5" i="2" s="1"/>
  <c r="Z5" i="2" s="1"/>
  <c r="T9" i="2"/>
  <c r="W9" i="2" s="1"/>
  <c r="W7" i="2"/>
  <c r="W3" i="2" s="1"/>
  <c r="T8" i="2"/>
  <c r="W8" i="2" s="1"/>
  <c r="T10" i="2"/>
  <c r="W10" i="2" s="1"/>
  <c r="T15" i="2"/>
  <c r="W15" i="2" s="1"/>
  <c r="T14" i="2"/>
  <c r="W14" i="2" s="1"/>
  <c r="T18" i="2"/>
  <c r="W18" i="2" s="1"/>
  <c r="T20" i="2"/>
  <c r="W20" i="2" s="1"/>
  <c r="T21" i="2"/>
  <c r="W21" i="2" s="1"/>
  <c r="T19" i="2"/>
  <c r="T23" i="2"/>
  <c r="W23" i="2" s="1"/>
  <c r="T22" i="2"/>
  <c r="U23" i="2"/>
  <c r="U22" i="2"/>
  <c r="U21" i="2"/>
  <c r="U20" i="2"/>
  <c r="U19" i="2"/>
  <c r="U16" i="2"/>
  <c r="U15" i="2"/>
  <c r="U14" i="2"/>
  <c r="U13" i="2"/>
  <c r="U12" i="2"/>
  <c r="U10" i="2"/>
  <c r="U9" i="2"/>
  <c r="U8" i="2"/>
  <c r="X6" i="2" l="1"/>
  <c r="Z6" i="2" s="1"/>
  <c r="V4" i="2"/>
  <c r="V16" i="2"/>
  <c r="X16" i="2" s="1"/>
  <c r="Z16" i="2" s="1"/>
  <c r="V14" i="2"/>
  <c r="X14" i="2" s="1"/>
  <c r="Z14" i="2" s="1"/>
  <c r="V8" i="2"/>
  <c r="X8" i="2" s="1"/>
  <c r="Z8" i="2" s="1"/>
  <c r="V15" i="2"/>
  <c r="X15" i="2" s="1"/>
  <c r="Z15" i="2" s="1"/>
  <c r="V13" i="2"/>
  <c r="X13" i="2" s="1"/>
  <c r="Z13" i="2" s="1"/>
  <c r="V9" i="2"/>
  <c r="V10" i="2"/>
  <c r="X10" i="2" s="1"/>
  <c r="Z10" i="2" s="1"/>
  <c r="V21" i="2"/>
  <c r="X21" i="2" s="1"/>
  <c r="Z21" i="2" s="1"/>
  <c r="V12" i="2"/>
  <c r="V23" i="2"/>
  <c r="X23" i="2" s="1"/>
  <c r="Z23" i="2" s="1"/>
  <c r="V19" i="2"/>
  <c r="W19" i="2"/>
  <c r="V18" i="2"/>
  <c r="W22" i="2"/>
  <c r="V22" i="2"/>
  <c r="V20" i="2"/>
  <c r="X20" i="2" s="1"/>
  <c r="Z20" i="2" s="1"/>
  <c r="V7" i="2" l="1"/>
  <c r="X4" i="2"/>
  <c r="Z4" i="2" s="1"/>
  <c r="E27" i="2"/>
  <c r="X22" i="2"/>
  <c r="Z22" i="2" s="1"/>
  <c r="X18" i="2"/>
  <c r="Z18" i="2" s="1"/>
  <c r="V17" i="2"/>
  <c r="X17" i="2" s="1"/>
  <c r="Z17" i="2" s="1"/>
  <c r="X12" i="2"/>
  <c r="Z12" i="2" s="1"/>
  <c r="V11" i="2"/>
  <c r="X11" i="2" s="1"/>
  <c r="Z11" i="2" s="1"/>
  <c r="X9" i="2"/>
  <c r="Z9" i="2" s="1"/>
  <c r="X19" i="2"/>
  <c r="Z19" i="2" s="1"/>
  <c r="V3" i="2" l="1"/>
  <c r="X3" i="2" s="1"/>
  <c r="E28" i="2"/>
  <c r="E32" i="2" s="1"/>
  <c r="X7" i="2"/>
  <c r="Z7" i="2" s="1"/>
  <c r="E34" i="2"/>
  <c r="E33" i="2"/>
  <c r="J31" i="2" l="1"/>
  <c r="Z3" i="2"/>
  <c r="E29" i="2"/>
  <c r="E35" i="2"/>
</calcChain>
</file>

<file path=xl/sharedStrings.xml><?xml version="1.0" encoding="utf-8"?>
<sst xmlns="http://schemas.openxmlformats.org/spreadsheetml/2006/main" count="66" uniqueCount="56">
  <si>
    <t>Aspectos de Calidad del Servicio de Recolección de Residuos Sólidos Ordinarios</t>
  </si>
  <si>
    <t>Total Encuestas NS/NR</t>
  </si>
  <si>
    <t>Total Encuestas MB 5</t>
  </si>
  <si>
    <t>Total Encuestas B 4</t>
  </si>
  <si>
    <t>Total Encuestas R 3</t>
  </si>
  <si>
    <t>Total Encuestas M 2</t>
  </si>
  <si>
    <t>Total Encuestas MM 1</t>
  </si>
  <si>
    <t>Si</t>
  </si>
  <si>
    <t>No</t>
  </si>
  <si>
    <t>Total Encuestas Respondidas</t>
  </si>
  <si>
    <t>Servicio de Aseo</t>
  </si>
  <si>
    <t>Atributos del Servicio de aseo</t>
  </si>
  <si>
    <t>Imp. Asp</t>
  </si>
  <si>
    <t xml:space="preserve">Imp. Gral </t>
  </si>
  <si>
    <t>Aporte al NSU</t>
  </si>
  <si>
    <t>Aporte Máx</t>
  </si>
  <si>
    <t>MB 5</t>
  </si>
  <si>
    <t>B 4</t>
  </si>
  <si>
    <t>R 3</t>
  </si>
  <si>
    <t>M 2</t>
  </si>
  <si>
    <t>MM 1</t>
  </si>
  <si>
    <t>NSU ASEO</t>
  </si>
  <si>
    <t>Calidad del Servicio de Recolección de Residuos Sólidos Ordinarios</t>
  </si>
  <si>
    <t xml:space="preserve">NSU MAXIMO </t>
  </si>
  <si>
    <t>Aspectos de Calidad del Servicio de Barrido y limpieza</t>
  </si>
  <si>
    <t>Total</t>
  </si>
  <si>
    <t>¿Cómo califica el estado de limpieza después de la recolección de residuos sólidos?</t>
  </si>
  <si>
    <t>¿Cómo califica la actitud de los operarios de recolección de residuos sólidos con el cliente?</t>
  </si>
  <si>
    <t>¿Cómo califica la facilidad para entender la factura?</t>
  </si>
  <si>
    <t>Aspectos relacionados con la comercialización del servicio de Acueducto, Alcantarillado y/o Aseo</t>
  </si>
  <si>
    <t>Total Encuestas realizadas</t>
  </si>
  <si>
    <t>Vr. Máximo</t>
  </si>
  <si>
    <t>Vr. Obtenido</t>
  </si>
  <si>
    <t>Importancia por Aspecto NSU Aseo</t>
  </si>
  <si>
    <t>Comercialización del servicio</t>
  </si>
  <si>
    <t xml:space="preserve">Servicio al Cliente </t>
  </si>
  <si>
    <t>Aspectos de Calidad del Servicio de Aseo</t>
  </si>
  <si>
    <t>NSU SERVICIO DE ASEO</t>
  </si>
  <si>
    <t>Aspectos de Atencion al Usuario ATU de los servicios Acueducto, Alcantarillado y/o Aseo</t>
  </si>
  <si>
    <t>¿Cómo califica la ubicación y comodidad del Centro de Atención al Usuario?</t>
  </si>
  <si>
    <t>¿Cómo califica el tiempo de espera para recibir la atención?</t>
  </si>
  <si>
    <t>¿Cómo califica la amabilidad y la actitud de los funcionarios que lo atendieron?</t>
  </si>
  <si>
    <t xml:space="preserve">¿Cómo califica el tiempo de respuesta a sus solicitudes? </t>
  </si>
  <si>
    <t>Cómo califica las frecuencias y horarios de barrido y limpieza en su zona?</t>
  </si>
  <si>
    <t>Totales</t>
  </si>
  <si>
    <t>DIFERENCIA</t>
  </si>
  <si>
    <t>¿Cómo califica el cumplimiento de las frecuencias y horarios de recolección de residuos sólidos?</t>
  </si>
  <si>
    <t>¿Cómo califica el tiempo en la entrega de la factura?</t>
  </si>
  <si>
    <t xml:space="preserve">¿Cómo califica la facilidad  para realizar los pagos de los servicios prestados por la EMAAF E.S.P. a través de los canales disponibles. </t>
  </si>
  <si>
    <t>¿Cómo califica la calidad de los trabajos/revisiones realizadas por el personal técnico/operativo y comercial de la empresa?</t>
  </si>
  <si>
    <t xml:space="preserve">¿Cómo califica la amabilidad y disposicon del personal técnico/operativo y/o comercial? </t>
  </si>
  <si>
    <t>¿Cómo califica el horario de Atención al Usuario?</t>
  </si>
  <si>
    <t>¿Cómo califica  la claridad de la información durante el trámite realizado?</t>
  </si>
  <si>
    <t>¿Cómo califica el aseo general del municipio respecto a las actividades de barrido y limpieza?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</si>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</sst>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2" fontId="3" fillId="0" borderId="0" xfId="6" applyNumberFormat="1" applyFont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6" fillId="0" borderId="0" xfId="1" applyFont="1" applyAlignment="1">
      <alignment wrapText="1"/>
    </xf>
    <xf numFmtId="9" fontId="6" fillId="0" borderId="0" xfId="6" applyFont="1" applyFill="1" applyAlignment="1">
      <alignment horizontal="center"/>
    </xf>
    <xf numFmtId="165" fontId="6" fillId="0" borderId="0" xfId="7" applyNumberFormat="1" applyFont="1" applyAlignment="1">
      <alignment horizontal="center"/>
    </xf>
    <xf numFmtId="0" fontId="6" fillId="0" borderId="0" xfId="1" applyFont="1"/>
    <xf numFmtId="0" fontId="8" fillId="0" borderId="4" xfId="1" applyFont="1" applyBorder="1"/>
    <xf numFmtId="9" fontId="8" fillId="0" borderId="4" xfId="6" applyFont="1" applyFill="1" applyBorder="1" applyAlignment="1">
      <alignment horizontal="center"/>
    </xf>
    <xf numFmtId="165" fontId="8" fillId="0" borderId="4" xfId="7" applyNumberFormat="1" applyFont="1" applyBorder="1" applyAlignment="1">
      <alignment horizontal="center"/>
    </xf>
    <xf numFmtId="0" fontId="8" fillId="0" borderId="0" xfId="1" applyFont="1"/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/>
    </xf>
    <xf numFmtId="2" fontId="8" fillId="0" borderId="4" xfId="1" applyNumberFormat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65" fontId="8" fillId="0" borderId="4" xfId="6" applyNumberFormat="1" applyFont="1" applyFill="1" applyBorder="1" applyAlignment="1">
      <alignment horizontal="center" vertical="center" wrapText="1"/>
    </xf>
    <xf numFmtId="2" fontId="8" fillId="0" borderId="3" xfId="6" applyNumberFormat="1" applyFont="1" applyFill="1" applyBorder="1" applyAlignment="1">
      <alignment horizontal="center" vertical="center" wrapText="1"/>
    </xf>
    <xf numFmtId="2" fontId="8" fillId="0" borderId="2" xfId="6" applyNumberFormat="1" applyFont="1" applyFill="1" applyBorder="1" applyAlignment="1">
      <alignment horizontal="center" vertical="center" wrapText="1"/>
    </xf>
    <xf numFmtId="2" fontId="8" fillId="0" borderId="4" xfId="6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/>
    </xf>
    <xf numFmtId="166" fontId="8" fillId="0" borderId="1" xfId="7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 wrapText="1"/>
    </xf>
    <xf numFmtId="166" fontId="8" fillId="0" borderId="1" xfId="6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6" fillId="0" borderId="2" xfId="6" applyNumberFormat="1" applyFont="1" applyFill="1" applyBorder="1" applyAlignment="1">
      <alignment horizontal="center"/>
    </xf>
    <xf numFmtId="1" fontId="6" fillId="0" borderId="4" xfId="6" applyNumberFormat="1" applyFont="1" applyFill="1" applyBorder="1" applyAlignment="1">
      <alignment horizontal="center"/>
    </xf>
    <xf numFmtId="1" fontId="6" fillId="0" borderId="3" xfId="6" applyNumberFormat="1" applyFont="1" applyFill="1" applyBorder="1" applyAlignment="1">
      <alignment horizontal="center"/>
    </xf>
    <xf numFmtId="165" fontId="6" fillId="0" borderId="4" xfId="6" applyNumberFormat="1" applyFont="1" applyFill="1" applyBorder="1" applyAlignment="1">
      <alignment horizontal="center" vertical="center" wrapText="1"/>
    </xf>
    <xf numFmtId="166" fontId="6" fillId="0" borderId="4" xfId="1" applyNumberFormat="1" applyFont="1" applyBorder="1" applyAlignment="1">
      <alignment horizontal="center" vertical="center" wrapText="1"/>
    </xf>
    <xf numFmtId="166" fontId="3" fillId="0" borderId="1" xfId="6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" fontId="6" fillId="0" borderId="2" xfId="6" applyNumberFormat="1" applyFont="1" applyBorder="1" applyAlignment="1">
      <alignment horizontal="center"/>
    </xf>
    <xf numFmtId="1" fontId="6" fillId="0" borderId="4" xfId="6" applyNumberFormat="1" applyFont="1" applyBorder="1" applyAlignment="1">
      <alignment horizontal="center"/>
    </xf>
    <xf numFmtId="1" fontId="6" fillId="0" borderId="3" xfId="6" applyNumberFormat="1" applyFont="1" applyBorder="1" applyAlignment="1">
      <alignment horizontal="center"/>
    </xf>
    <xf numFmtId="165" fontId="6" fillId="0" borderId="4" xfId="6" applyNumberFormat="1" applyFont="1" applyBorder="1" applyAlignment="1">
      <alignment horizontal="center" vertical="center" wrapText="1"/>
    </xf>
    <xf numFmtId="166" fontId="3" fillId="0" borderId="1" xfId="6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2" fontId="6" fillId="0" borderId="0" xfId="1" applyNumberFormat="1" applyFont="1" applyAlignment="1">
      <alignment horizontal="center"/>
    </xf>
    <xf numFmtId="9" fontId="6" fillId="0" borderId="0" xfId="7" applyFont="1" applyAlignment="1">
      <alignment horizontal="center"/>
    </xf>
    <xf numFmtId="0" fontId="8" fillId="4" borderId="0" xfId="1" applyFont="1" applyFill="1" applyAlignment="1">
      <alignment horizontal="center"/>
    </xf>
    <xf numFmtId="2" fontId="8" fillId="4" borderId="0" xfId="6" applyNumberFormat="1" applyFont="1" applyFill="1" applyAlignment="1">
      <alignment horizontal="center"/>
    </xf>
    <xf numFmtId="2" fontId="9" fillId="0" borderId="0" xfId="1" applyNumberFormat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8" fillId="3" borderId="0" xfId="1" applyFont="1" applyFill="1"/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6" fontId="5" fillId="0" borderId="1" xfId="6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5" fillId="0" borderId="1" xfId="6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8" fillId="0" borderId="1" xfId="6" applyNumberFormat="1" applyFont="1" applyFill="1" applyBorder="1" applyAlignment="1">
      <alignment horizontal="center" vertical="center" wrapText="1"/>
    </xf>
    <xf numFmtId="165" fontId="6" fillId="0" borderId="1" xfId="6" applyNumberFormat="1" applyFont="1" applyFill="1" applyBorder="1" applyAlignment="1">
      <alignment horizontal="center" vertical="center" wrapText="1"/>
    </xf>
    <xf numFmtId="2" fontId="3" fillId="0" borderId="1" xfId="6" applyNumberFormat="1" applyFont="1" applyFill="1" applyBorder="1" applyAlignment="1">
      <alignment horizontal="center" vertical="center" wrapText="1"/>
    </xf>
    <xf numFmtId="165" fontId="6" fillId="0" borderId="1" xfId="6" applyNumberFormat="1" applyFont="1" applyBorder="1" applyAlignment="1">
      <alignment horizontal="center" vertical="center" wrapText="1"/>
    </xf>
    <xf numFmtId="2" fontId="3" fillId="0" borderId="1" xfId="6" applyNumberFormat="1" applyFont="1" applyBorder="1" applyAlignment="1">
      <alignment horizontal="center" vertical="center" wrapText="1"/>
    </xf>
    <xf numFmtId="0" fontId="8" fillId="0" borderId="1" xfId="1" applyFont="1" applyBorder="1"/>
    <xf numFmtId="9" fontId="8" fillId="0" borderId="1" xfId="7" applyFont="1" applyBorder="1" applyAlignment="1">
      <alignment horizontal="center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7" fillId="0" borderId="1" xfId="1" applyFont="1" applyBorder="1" applyAlignment="1">
      <alignment horizontal="left" vertical="center"/>
    </xf>
    <xf numFmtId="166" fontId="6" fillId="0" borderId="2" xfId="1" applyNumberFormat="1" applyFont="1" applyBorder="1" applyAlignment="1">
      <alignment horizontal="center" vertical="center" wrapText="1"/>
    </xf>
    <xf numFmtId="2" fontId="8" fillId="0" borderId="1" xfId="7" applyNumberFormat="1" applyFont="1" applyFill="1" applyBorder="1" applyAlignment="1">
      <alignment horizontal="center"/>
    </xf>
    <xf numFmtId="2" fontId="8" fillId="0" borderId="1" xfId="6" applyNumberFormat="1" applyFont="1" applyFill="1" applyBorder="1" applyAlignment="1">
      <alignment horizontal="center" vertical="center" wrapText="1"/>
    </xf>
    <xf numFmtId="166" fontId="5" fillId="0" borderId="1" xfId="6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0" borderId="4" xfId="1" applyFont="1" applyBorder="1" applyAlignment="1">
      <alignment vertical="center" wrapText="1"/>
    </xf>
    <xf numFmtId="0" fontId="3" fillId="0" borderId="1" xfId="0" applyFont="1" applyBorder="1"/>
    <xf numFmtId="0" fontId="7" fillId="0" borderId="2" xfId="1" applyFont="1" applyBorder="1" applyAlignment="1">
      <alignment vertical="center" wrapText="1"/>
    </xf>
    <xf numFmtId="165" fontId="3" fillId="0" borderId="0" xfId="6" applyNumberFormat="1" applyFont="1" applyAlignment="1"/>
    <xf numFmtId="165" fontId="6" fillId="0" borderId="0" xfId="6" applyNumberFormat="1" applyFont="1" applyAlignment="1"/>
    <xf numFmtId="165" fontId="8" fillId="0" borderId="0" xfId="6" applyNumberFormat="1" applyFont="1" applyFill="1" applyAlignment="1"/>
    <xf numFmtId="0" fontId="8" fillId="0" borderId="4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166" fontId="5" fillId="6" borderId="1" xfId="6" applyNumberFormat="1" applyFont="1" applyFill="1" applyBorder="1" applyAlignment="1">
      <alignment horizontal="center" vertical="center" wrapText="1"/>
    </xf>
  </cellXfs>
  <cellStyles count="8">
    <cellStyle name="Millares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Porcentaje" xfId="7" builtinId="5"/>
    <cellStyle name="Porcentual 2" xfId="6" xr:uid="{00000000-0005-0000-0000-000007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Importancia Aspectos Evaluados para medir el NSU </a:t>
            </a:r>
          </a:p>
          <a:p>
            <a:pPr>
              <a:defRPr/>
            </a:pPr>
            <a:r>
              <a:rPr lang="es-CO"/>
              <a:t>del Servicio de Aseo</a:t>
            </a:r>
          </a:p>
        </c:rich>
      </c:tx>
      <c:layout>
        <c:manualLayout>
          <c:xMode val="edge"/>
          <c:yMode val="edge"/>
          <c:x val="0.24699879739885144"/>
          <c:y val="1.6965196135624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494819541912449E-2"/>
          <c:y val="9.7035841779370108E-2"/>
          <c:w val="0.90649326119711593"/>
          <c:h val="0.63103088892163939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6.819283038566247E-4"/>
                  <c:y val="0.2494478851522742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229F3E-1672-4841-B0AE-90E935F62CAE}" type="VALUE">
                      <a:rPr lang="en-US" sz="1800" b="1"/>
                      <a:pPr>
                        <a:defRPr/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207611743677394E-2"/>
                      <c:h val="4.64250637085737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7BF-4F8F-9705-2F4145642BCA}"/>
                </c:ext>
              </c:extLst>
            </c:dLbl>
            <c:dLbl>
              <c:idx val="1"/>
              <c:layout>
                <c:manualLayout>
                  <c:x val="4.7628536417338762E-3"/>
                  <c:y val="0.1280484531314026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9DAC409-7803-4D57-8F18-33BB79119BB6}" type="VALUE">
                      <a:rPr lang="en-US" sz="1800" b="1"/>
                      <a:pPr>
                        <a:defRPr/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044652338337918E-2"/>
                      <c:h val="4.808398807507691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BF-4F8F-9705-2F4145642BCA}"/>
                </c:ext>
              </c:extLst>
            </c:dLbl>
            <c:dLbl>
              <c:idx val="2"/>
              <c:layout>
                <c:manualLayout>
                  <c:x val="2.3757639547072893E-3"/>
                  <c:y val="0.144886862011324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882F6F7-1D57-447C-B769-0303E3579A0C}" type="VALUE">
                      <a:rPr lang="en-US" sz="1800" b="1"/>
                      <a:pPr>
                        <a:defRPr/>
                      </a:pPr>
                      <a:t>[VALOR]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718733527659035E-2"/>
                      <c:h val="3.978936624256112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7BF-4F8F-9705-2F4145642BCA}"/>
                </c:ext>
              </c:extLst>
            </c:dLbl>
            <c:dLbl>
              <c:idx val="3"/>
              <c:layout>
                <c:manualLayout>
                  <c:x val="7.2689497083119293E-3"/>
                  <c:y val="0.117333345651794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F-4F8F-9705-2F4145642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NSUAseo!$C$32:$C$34</c:f>
              <c:strCache>
                <c:ptCount val="3"/>
                <c:pt idx="0">
                  <c:v>Aspectos de Calidad del Servicio de Aseo</c:v>
                </c:pt>
                <c:pt idx="1">
                  <c:v>Comercialización del servicio</c:v>
                </c:pt>
                <c:pt idx="2">
                  <c:v>Servicio al Cliente </c:v>
                </c:pt>
              </c:strCache>
            </c:strRef>
          </c:cat>
          <c:val>
            <c:numRef>
              <c:f>NSUAseo!$D$32:$D$34</c:f>
              <c:numCache>
                <c:formatCode>0%</c:formatCode>
                <c:ptCount val="3"/>
                <c:pt idx="0">
                  <c:v>0.5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BF-4F8F-9705-2F4145642B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793775792"/>
        <c:axId val="793776184"/>
      </c:barChart>
      <c:catAx>
        <c:axId val="79377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3776184"/>
        <c:crosses val="autoZero"/>
        <c:auto val="1"/>
        <c:lblAlgn val="ctr"/>
        <c:lblOffset val="100"/>
        <c:noMultiLvlLbl val="0"/>
      </c:catAx>
      <c:valAx>
        <c:axId val="793776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377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Medición del NSU </a:t>
            </a:r>
          </a:p>
          <a:p>
            <a:pPr>
              <a:defRPr/>
            </a:pPr>
            <a:r>
              <a:rPr lang="es-CO"/>
              <a:t>del Servicio de Aseo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3659632200981281E-2"/>
          <c:y val="0.29151810820493013"/>
          <c:w val="0.936403748453975"/>
          <c:h val="0.66028020979823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NSUAseo!$D$31</c:f>
              <c:strCache>
                <c:ptCount val="1"/>
                <c:pt idx="0">
                  <c:v>Vr. Máximo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NSUAseo!$C$32:$C$34</c:f>
              <c:strCache>
                <c:ptCount val="3"/>
                <c:pt idx="0">
                  <c:v>Aspectos de Calidad del Servicio de Aseo</c:v>
                </c:pt>
                <c:pt idx="1">
                  <c:v>Comercialización del servicio</c:v>
                </c:pt>
                <c:pt idx="2">
                  <c:v>Servicio al Cliente </c:v>
                </c:pt>
              </c:strCache>
            </c:strRef>
          </c:cat>
          <c:val>
            <c:numRef>
              <c:f>NSUAseo!$D$32:$D$34</c:f>
              <c:numCache>
                <c:formatCode>0%</c:formatCode>
                <c:ptCount val="3"/>
                <c:pt idx="0">
                  <c:v>0.5</c:v>
                </c:pt>
                <c:pt idx="1">
                  <c:v>0.25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1-4D42-A23C-4A6DC0E54F56}"/>
            </c:ext>
          </c:extLst>
        </c:ser>
        <c:ser>
          <c:idx val="1"/>
          <c:order val="1"/>
          <c:tx>
            <c:strRef>
              <c:f>NSUAseo!$E$31</c:f>
              <c:strCache>
                <c:ptCount val="1"/>
                <c:pt idx="0">
                  <c:v>Vr. Obtenido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NSUAseo!$C$32:$C$34</c:f>
              <c:strCache>
                <c:ptCount val="3"/>
                <c:pt idx="0">
                  <c:v>Aspectos de Calidad del Servicio de Aseo</c:v>
                </c:pt>
                <c:pt idx="1">
                  <c:v>Comercialización del servicio</c:v>
                </c:pt>
                <c:pt idx="2">
                  <c:v>Servicio al Cliente </c:v>
                </c:pt>
              </c:strCache>
            </c:strRef>
          </c:cat>
          <c:val>
            <c:numRef>
              <c:f>NSUAseo!$E$32:$E$34</c:f>
              <c:numCache>
                <c:formatCode>0.0%</c:formatCode>
                <c:ptCount val="3"/>
                <c:pt idx="0">
                  <c:v>0.38550907259186268</c:v>
                </c:pt>
                <c:pt idx="1">
                  <c:v>0.20461922293850765</c:v>
                </c:pt>
                <c:pt idx="2">
                  <c:v>0.21202254262364545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1-4D42-A23C-4A6DC0E54F5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gapWidth val="164"/>
        <c:overlap val="-22"/>
        <c:axId val="793775400"/>
        <c:axId val="793771872"/>
      </c:barChart>
      <c:catAx>
        <c:axId val="79377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3771872"/>
        <c:crosses val="autoZero"/>
        <c:auto val="1"/>
        <c:lblAlgn val="ctr"/>
        <c:lblOffset val="100"/>
        <c:noMultiLvlLbl val="1"/>
      </c:catAx>
      <c:valAx>
        <c:axId val="793771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377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391583</xdr:colOff>
      <xdr:row>41</xdr:row>
      <xdr:rowOff>0</xdr:rowOff>
    </xdr:from>
    <xdr:to>
      <xdr:col>4</xdr:col>
      <xdr:colOff>810106</xdr:colOff>
      <xdr:row>62</xdr:row>
      <xdr:rowOff>154626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63500</xdr:colOff>
      <xdr:row>37</xdr:row>
      <xdr:rowOff>126207</xdr:rowOff>
    </xdr:from>
    <xdr:to>
      <xdr:col>15</xdr:col>
      <xdr:colOff>0</xdr:colOff>
      <xdr:row>60</xdr:row>
      <xdr:rowOff>48377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75"/>
  <sheetViews>
    <sheetView showGridLines="0" tabSelected="1" topLeftCell="B1" zoomScale="60" zoomScaleNormal="60" workbookViewId="0">
      <selection activeCell="X14" sqref="X14"/>
    </sheetView>
  </sheetViews>
  <sheetFormatPr baseColWidth="10" defaultColWidth="11.453125" defaultRowHeight="14" outlineLevelRow="1" outlineLevelCol="1" x14ac:dyDescent="0.3"/>
  <cols>
    <col min="1" max="1" width="11.453125" style="6"/>
    <col min="2" max="2" width="4.1796875" style="6" customWidth="1"/>
    <col min="3" max="3" width="64.54296875" style="6" customWidth="1"/>
    <col min="4" max="4" width="11.54296875" style="46" customWidth="1" outlineLevel="1"/>
    <col min="5" max="5" width="13" style="46" customWidth="1" outlineLevel="1"/>
    <col min="6" max="9" width="9.26953125" style="46" customWidth="1" outlineLevel="1"/>
    <col min="10" max="10" width="7.453125" style="46" customWidth="1" outlineLevel="1"/>
    <col min="11" max="11" width="4.453125" style="46" customWidth="1" outlineLevel="1"/>
    <col min="12" max="12" width="7" style="46" customWidth="1" outlineLevel="1"/>
    <col min="13" max="14" width="7" style="47" customWidth="1" outlineLevel="1"/>
    <col min="15" max="18" width="7" style="46" customWidth="1" outlineLevel="1"/>
    <col min="19" max="19" width="9" style="46" customWidth="1" outlineLevel="1"/>
    <col min="20" max="20" width="9.26953125" style="46" customWidth="1"/>
    <col min="21" max="21" width="11.453125" style="46" customWidth="1"/>
    <col min="22" max="22" width="9" style="46" customWidth="1"/>
    <col min="23" max="23" width="11" style="46" customWidth="1"/>
    <col min="24" max="24" width="11.453125" style="46"/>
    <col min="25" max="16384" width="11.453125" style="6"/>
  </cols>
  <sheetData>
    <row r="1" spans="2:26" x14ac:dyDescent="0.3">
      <c r="B1" s="10" t="s">
        <v>10</v>
      </c>
      <c r="C1" s="10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2:26" s="10" customFormat="1" ht="28" x14ac:dyDescent="0.3">
      <c r="B2" s="11" t="s">
        <v>11</v>
      </c>
      <c r="C2" s="11"/>
      <c r="D2" s="87"/>
      <c r="E2" s="88"/>
      <c r="F2" s="88"/>
      <c r="G2" s="88"/>
      <c r="H2" s="88"/>
      <c r="I2" s="88"/>
      <c r="J2" s="88"/>
      <c r="K2" s="88"/>
      <c r="L2" s="88"/>
      <c r="M2" s="89"/>
      <c r="N2" s="12">
        <v>5</v>
      </c>
      <c r="O2" s="12">
        <v>4</v>
      </c>
      <c r="P2" s="12">
        <v>3</v>
      </c>
      <c r="Q2" s="12">
        <v>2</v>
      </c>
      <c r="R2" s="12">
        <v>1</v>
      </c>
      <c r="S2" s="60" t="s">
        <v>12</v>
      </c>
      <c r="T2" s="55" t="s">
        <v>13</v>
      </c>
      <c r="U2" s="61" t="s">
        <v>44</v>
      </c>
      <c r="V2" s="14" t="s">
        <v>14</v>
      </c>
      <c r="W2" s="14" t="s">
        <v>15</v>
      </c>
      <c r="X2" s="56" t="s">
        <v>55</v>
      </c>
      <c r="Y2" s="56" t="s">
        <v>54</v>
      </c>
      <c r="Z2" s="67" t="s">
        <v>45</v>
      </c>
    </row>
    <row r="3" spans="2:26" ht="15.5" x14ac:dyDescent="0.3">
      <c r="B3" s="15" t="s">
        <v>37</v>
      </c>
      <c r="C3" s="16"/>
      <c r="D3" s="17"/>
      <c r="E3" s="18"/>
      <c r="F3" s="18"/>
      <c r="G3" s="18"/>
      <c r="H3" s="19"/>
      <c r="I3" s="20"/>
      <c r="J3" s="20"/>
      <c r="K3" s="13"/>
      <c r="L3" s="13"/>
      <c r="M3" s="21"/>
      <c r="N3" s="22"/>
      <c r="O3" s="23"/>
      <c r="P3" s="23"/>
      <c r="Q3" s="23"/>
      <c r="R3" s="21"/>
      <c r="S3" s="23"/>
      <c r="T3" s="62">
        <f>+T4+T7+T11+T17</f>
        <v>1</v>
      </c>
      <c r="U3" s="24"/>
      <c r="V3" s="74">
        <f>+V17+V11+V7+V4</f>
        <v>80.215083815401584</v>
      </c>
      <c r="W3" s="25">
        <f>+W17+W11+W7+W4</f>
        <v>100</v>
      </c>
      <c r="X3" s="59">
        <f>+V3/W3*100</f>
        <v>80.215083815401584</v>
      </c>
      <c r="Y3" s="59">
        <v>75.97081459412037</v>
      </c>
      <c r="Z3" s="68">
        <f>(X3-Y3)/X3</f>
        <v>5.2911111220035896E-2</v>
      </c>
    </row>
    <row r="4" spans="2:26" s="10" customFormat="1" ht="22" customHeight="1" collapsed="1" x14ac:dyDescent="0.3">
      <c r="B4" s="15" t="s">
        <v>24</v>
      </c>
      <c r="C4" s="72"/>
      <c r="D4" s="52" t="s">
        <v>1</v>
      </c>
      <c r="E4" s="53" t="s">
        <v>2</v>
      </c>
      <c r="F4" s="52" t="s">
        <v>3</v>
      </c>
      <c r="G4" s="52" t="s">
        <v>4</v>
      </c>
      <c r="H4" s="52" t="s">
        <v>5</v>
      </c>
      <c r="I4" s="52" t="s">
        <v>6</v>
      </c>
      <c r="J4" s="52" t="s">
        <v>7</v>
      </c>
      <c r="K4" s="52" t="s">
        <v>8</v>
      </c>
      <c r="L4" s="52" t="s">
        <v>30</v>
      </c>
      <c r="M4" s="52" t="s">
        <v>9</v>
      </c>
      <c r="N4" s="17" t="s">
        <v>16</v>
      </c>
      <c r="O4" s="18" t="s">
        <v>17</v>
      </c>
      <c r="P4" s="18" t="s">
        <v>18</v>
      </c>
      <c r="Q4" s="18" t="s">
        <v>19</v>
      </c>
      <c r="R4" s="19" t="s">
        <v>20</v>
      </c>
      <c r="S4" s="20">
        <v>1</v>
      </c>
      <c r="T4" s="62">
        <f>+D27</f>
        <v>0.25</v>
      </c>
      <c r="U4" s="28"/>
      <c r="V4" s="75">
        <f>+V5+V6</f>
        <v>18.015847034288761</v>
      </c>
      <c r="W4" s="29">
        <f>+T4*100</f>
        <v>25</v>
      </c>
      <c r="X4" s="57">
        <f t="shared" ref="X4:X23" si="0">+V4/W4*100</f>
        <v>72.063388137155044</v>
      </c>
      <c r="Y4" s="57">
        <v>70.278437778437763</v>
      </c>
      <c r="Z4" s="68">
        <f t="shared" ref="Z4:Z23" si="1">(X4-Y4)/X4</f>
        <v>2.4769170654591832E-2</v>
      </c>
    </row>
    <row r="5" spans="2:26" ht="28" outlineLevel="1" x14ac:dyDescent="0.3">
      <c r="B5" s="30"/>
      <c r="C5" s="69" t="s">
        <v>53</v>
      </c>
      <c r="D5" s="31">
        <v>2</v>
      </c>
      <c r="E5" s="32">
        <v>57</v>
      </c>
      <c r="F5" s="33">
        <v>120</v>
      </c>
      <c r="G5" s="31">
        <v>69</v>
      </c>
      <c r="H5" s="31">
        <v>10</v>
      </c>
      <c r="I5" s="31">
        <v>5</v>
      </c>
      <c r="J5" s="31">
        <v>0</v>
      </c>
      <c r="K5" s="31">
        <v>0</v>
      </c>
      <c r="L5" s="33">
        <f>SUM(D5:K5)</f>
        <v>263</v>
      </c>
      <c r="M5" s="33">
        <f>SUM(E5:I5)</f>
        <v>261</v>
      </c>
      <c r="N5" s="34">
        <v>100</v>
      </c>
      <c r="O5" s="35">
        <v>75</v>
      </c>
      <c r="P5" s="35">
        <v>50</v>
      </c>
      <c r="Q5" s="35">
        <v>25</v>
      </c>
      <c r="R5" s="36">
        <v>0</v>
      </c>
      <c r="S5" s="37">
        <f>+$S$4/2</f>
        <v>0.5</v>
      </c>
      <c r="T5" s="63">
        <f>+S5*$T$4</f>
        <v>0.125</v>
      </c>
      <c r="U5" s="38">
        <f>SUMPRODUCT(N5:R5,E5:I5/M5)</f>
        <v>70.498084291187737</v>
      </c>
      <c r="V5" s="64">
        <f>+U5*T5</f>
        <v>8.8122605363984672</v>
      </c>
      <c r="W5" s="39">
        <f>+T5*100</f>
        <v>12.5</v>
      </c>
      <c r="X5" s="57">
        <f t="shared" si="0"/>
        <v>70.498084291187737</v>
      </c>
      <c r="Y5" s="57">
        <v>70.769230769230759</v>
      </c>
      <c r="Z5" s="68">
        <f t="shared" si="1"/>
        <v>-3.8461538461537353E-3</v>
      </c>
    </row>
    <row r="6" spans="2:26" ht="15.5" outlineLevel="1" x14ac:dyDescent="0.3">
      <c r="B6" s="30"/>
      <c r="C6" s="70" t="s">
        <v>43</v>
      </c>
      <c r="D6" s="31">
        <v>26</v>
      </c>
      <c r="E6" s="32">
        <v>70</v>
      </c>
      <c r="F6" s="33">
        <v>105</v>
      </c>
      <c r="G6" s="31">
        <v>44</v>
      </c>
      <c r="H6" s="31">
        <v>15</v>
      </c>
      <c r="I6" s="31">
        <v>3</v>
      </c>
      <c r="J6" s="31">
        <v>0</v>
      </c>
      <c r="K6" s="31">
        <v>0</v>
      </c>
      <c r="L6" s="33">
        <f>SUM(D6:K6)</f>
        <v>263</v>
      </c>
      <c r="M6" s="33">
        <f>SUM(E6:I6)</f>
        <v>237</v>
      </c>
      <c r="N6" s="34">
        <v>100</v>
      </c>
      <c r="O6" s="35">
        <v>75</v>
      </c>
      <c r="P6" s="35">
        <v>50</v>
      </c>
      <c r="Q6" s="35">
        <v>25</v>
      </c>
      <c r="R6" s="36">
        <v>0</v>
      </c>
      <c r="S6" s="37">
        <f>+$S$4/2</f>
        <v>0.5</v>
      </c>
      <c r="T6" s="63">
        <f>+S6*$T$4</f>
        <v>0.125</v>
      </c>
      <c r="U6" s="38">
        <f>SUMPRODUCT(N6:R6,E6:I6/M6)</f>
        <v>73.628691983122366</v>
      </c>
      <c r="V6" s="64">
        <f>+U6*T6</f>
        <v>9.2035864978902957</v>
      </c>
      <c r="W6" s="39">
        <f>+T6*100</f>
        <v>12.5</v>
      </c>
      <c r="X6" s="90">
        <f t="shared" ref="X6" si="2">+V6/W6*100</f>
        <v>73.628691983122366</v>
      </c>
      <c r="Y6" s="57">
        <v>69.78764478764478</v>
      </c>
      <c r="Z6" s="68">
        <f t="shared" si="1"/>
        <v>5.216780431680159E-2</v>
      </c>
    </row>
    <row r="7" spans="2:26" s="10" customFormat="1" ht="15.5" x14ac:dyDescent="0.3">
      <c r="B7" s="15" t="s">
        <v>0</v>
      </c>
      <c r="C7" s="72"/>
      <c r="D7" s="26"/>
      <c r="E7" s="27"/>
      <c r="F7" s="26"/>
      <c r="G7" s="26"/>
      <c r="H7" s="26"/>
      <c r="I7" s="26"/>
      <c r="J7" s="26"/>
      <c r="K7" s="26"/>
      <c r="L7" s="26"/>
      <c r="M7" s="26"/>
      <c r="N7" s="17" t="s">
        <v>16</v>
      </c>
      <c r="O7" s="18" t="s">
        <v>17</v>
      </c>
      <c r="P7" s="18" t="s">
        <v>18</v>
      </c>
      <c r="Q7" s="18" t="s">
        <v>19</v>
      </c>
      <c r="R7" s="19" t="s">
        <v>20</v>
      </c>
      <c r="S7" s="20">
        <v>1</v>
      </c>
      <c r="T7" s="62">
        <f>+D28</f>
        <v>0.25</v>
      </c>
      <c r="U7" s="28"/>
      <c r="V7" s="75">
        <f>+V9+V8+V10</f>
        <v>20.535060224897506</v>
      </c>
      <c r="W7" s="29">
        <f>+T7*100</f>
        <v>25</v>
      </c>
      <c r="X7" s="57">
        <f t="shared" si="0"/>
        <v>82.140240899590026</v>
      </c>
      <c r="Y7" s="57">
        <v>77.672410736208178</v>
      </c>
      <c r="Z7" s="68">
        <f t="shared" si="1"/>
        <v>5.4392708305341084E-2</v>
      </c>
    </row>
    <row r="8" spans="2:26" ht="26.5" customHeight="1" outlineLevel="1" x14ac:dyDescent="0.3">
      <c r="B8" s="33"/>
      <c r="C8" s="69" t="s">
        <v>46</v>
      </c>
      <c r="D8" s="58">
        <v>14</v>
      </c>
      <c r="E8" s="32">
        <v>152</v>
      </c>
      <c r="F8" s="33">
        <v>78</v>
      </c>
      <c r="G8" s="31">
        <v>13</v>
      </c>
      <c r="H8" s="31">
        <v>5</v>
      </c>
      <c r="I8" s="31">
        <v>2</v>
      </c>
      <c r="J8" s="58">
        <v>0</v>
      </c>
      <c r="K8" s="58">
        <v>0</v>
      </c>
      <c r="L8" s="33">
        <f t="shared" ref="L8:L10" si="3">SUM(D8:K8)</f>
        <v>264</v>
      </c>
      <c r="M8" s="33">
        <f t="shared" ref="M8:M10" si="4">SUM(E8:I8)</f>
        <v>250</v>
      </c>
      <c r="N8" s="34">
        <v>100</v>
      </c>
      <c r="O8" s="35">
        <v>75</v>
      </c>
      <c r="P8" s="35">
        <v>50</v>
      </c>
      <c r="Q8" s="35">
        <v>25</v>
      </c>
      <c r="R8" s="36">
        <v>0</v>
      </c>
      <c r="S8" s="37">
        <f>+$S$7/3</f>
        <v>0.33333333333333331</v>
      </c>
      <c r="T8" s="63">
        <f>+S8*$T$7</f>
        <v>8.3333333333333329E-2</v>
      </c>
      <c r="U8" s="38">
        <f>SUMPRODUCT(N8:R8,E8:I8/M8)</f>
        <v>87.299999999999983</v>
      </c>
      <c r="V8" s="64">
        <f>+U8*T8</f>
        <v>7.2749999999999986</v>
      </c>
      <c r="W8" s="39">
        <f>+T8*100</f>
        <v>8.3333333333333321</v>
      </c>
      <c r="X8" s="90">
        <f t="shared" si="0"/>
        <v>87.3</v>
      </c>
      <c r="Y8" s="57">
        <v>78.86904761904762</v>
      </c>
      <c r="Z8" s="68">
        <f t="shared" si="1"/>
        <v>9.6574483172421274E-2</v>
      </c>
    </row>
    <row r="9" spans="2:26" ht="26.5" customHeight="1" outlineLevel="1" x14ac:dyDescent="0.3">
      <c r="B9" s="33"/>
      <c r="C9" s="69" t="s">
        <v>26</v>
      </c>
      <c r="D9" s="58">
        <v>20</v>
      </c>
      <c r="E9" s="32">
        <v>79</v>
      </c>
      <c r="F9" s="33">
        <v>117</v>
      </c>
      <c r="G9" s="31">
        <v>36</v>
      </c>
      <c r="H9" s="31">
        <v>6</v>
      </c>
      <c r="I9" s="31">
        <v>3</v>
      </c>
      <c r="J9" s="58">
        <v>0</v>
      </c>
      <c r="K9" s="58">
        <v>0</v>
      </c>
      <c r="L9" s="33">
        <f t="shared" si="3"/>
        <v>261</v>
      </c>
      <c r="M9" s="33">
        <f t="shared" si="4"/>
        <v>241</v>
      </c>
      <c r="N9" s="34">
        <v>100</v>
      </c>
      <c r="O9" s="35">
        <v>75</v>
      </c>
      <c r="P9" s="35">
        <v>50</v>
      </c>
      <c r="Q9" s="35">
        <v>25</v>
      </c>
      <c r="R9" s="36">
        <v>0</v>
      </c>
      <c r="S9" s="37">
        <f t="shared" ref="S9:S10" si="5">+$S$7/3</f>
        <v>0.33333333333333331</v>
      </c>
      <c r="T9" s="63">
        <f t="shared" ref="T9:T10" si="6">+S9*$T$7</f>
        <v>8.3333333333333329E-2</v>
      </c>
      <c r="U9" s="38">
        <f t="shared" ref="U9:U10" si="7">SUMPRODUCT(N9:R9,E9:I9/M9)</f>
        <v>77.282157676348547</v>
      </c>
      <c r="V9" s="64">
        <f t="shared" ref="V9:V10" si="8">+U9*T9</f>
        <v>6.4401798063623783</v>
      </c>
      <c r="W9" s="39">
        <f t="shared" ref="W9:W10" si="9">+T9*100</f>
        <v>8.3333333333333321</v>
      </c>
      <c r="X9" s="90">
        <f t="shared" si="0"/>
        <v>77.282157676348547</v>
      </c>
      <c r="Y9" s="57">
        <v>75.099601593625493</v>
      </c>
      <c r="Z9" s="68">
        <f t="shared" si="1"/>
        <v>2.8241396828792259E-2</v>
      </c>
    </row>
    <row r="10" spans="2:26" ht="26.5" customHeight="1" outlineLevel="1" x14ac:dyDescent="0.3">
      <c r="B10" s="33"/>
      <c r="C10" s="69" t="s">
        <v>27</v>
      </c>
      <c r="D10" s="58">
        <v>26</v>
      </c>
      <c r="E10" s="32">
        <v>100</v>
      </c>
      <c r="F10" s="33">
        <v>98</v>
      </c>
      <c r="G10" s="31">
        <v>15</v>
      </c>
      <c r="H10" s="31">
        <v>6</v>
      </c>
      <c r="I10" s="31">
        <v>4</v>
      </c>
      <c r="J10" s="58">
        <v>0</v>
      </c>
      <c r="K10" s="58">
        <v>0</v>
      </c>
      <c r="L10" s="33">
        <f t="shared" si="3"/>
        <v>249</v>
      </c>
      <c r="M10" s="33">
        <f t="shared" si="4"/>
        <v>223</v>
      </c>
      <c r="N10" s="34">
        <v>100</v>
      </c>
      <c r="O10" s="35">
        <v>75</v>
      </c>
      <c r="P10" s="35">
        <v>50</v>
      </c>
      <c r="Q10" s="35">
        <v>25</v>
      </c>
      <c r="R10" s="36">
        <v>0</v>
      </c>
      <c r="S10" s="37">
        <f t="shared" si="5"/>
        <v>0.33333333333333331</v>
      </c>
      <c r="T10" s="63">
        <f t="shared" si="6"/>
        <v>8.3333333333333329E-2</v>
      </c>
      <c r="U10" s="38">
        <f t="shared" si="7"/>
        <v>81.838565022421534</v>
      </c>
      <c r="V10" s="64">
        <f t="shared" si="8"/>
        <v>6.8198804185351278</v>
      </c>
      <c r="W10" s="39">
        <f t="shared" si="9"/>
        <v>8.3333333333333321</v>
      </c>
      <c r="X10" s="90">
        <f t="shared" si="0"/>
        <v>81.838565022421548</v>
      </c>
      <c r="Y10" s="76">
        <v>79.048582995951435</v>
      </c>
      <c r="Z10" s="68">
        <f t="shared" si="1"/>
        <v>3.4091287227552607E-2</v>
      </c>
    </row>
    <row r="11" spans="2:26" s="10" customFormat="1" ht="26.15" customHeight="1" x14ac:dyDescent="0.3">
      <c r="B11" s="86" t="s">
        <v>29</v>
      </c>
      <c r="C11" s="86"/>
      <c r="D11" s="26"/>
      <c r="E11" s="27"/>
      <c r="F11" s="26"/>
      <c r="G11" s="26"/>
      <c r="H11" s="26"/>
      <c r="I11" s="26"/>
      <c r="J11" s="26"/>
      <c r="K11" s="26"/>
      <c r="L11" s="26"/>
      <c r="M11" s="26"/>
      <c r="N11" s="17"/>
      <c r="O11" s="18"/>
      <c r="P11" s="18"/>
      <c r="Q11" s="18"/>
      <c r="R11" s="19"/>
      <c r="S11" s="20">
        <v>1</v>
      </c>
      <c r="T11" s="62">
        <f>+D33</f>
        <v>0.25</v>
      </c>
      <c r="U11" s="28"/>
      <c r="V11" s="75">
        <f>SUM(V12:V16)</f>
        <v>20.461922293850765</v>
      </c>
      <c r="W11" s="29">
        <f>+T11*100</f>
        <v>25</v>
      </c>
      <c r="X11" s="57">
        <f t="shared" si="0"/>
        <v>81.847689175403062</v>
      </c>
      <c r="Y11" s="57">
        <v>79.159940480739436</v>
      </c>
      <c r="Z11" s="68">
        <f t="shared" si="1"/>
        <v>3.2838418796450886E-2</v>
      </c>
    </row>
    <row r="12" spans="2:26" ht="15.5" outlineLevel="1" x14ac:dyDescent="0.3">
      <c r="B12" s="30"/>
      <c r="C12" s="69" t="s">
        <v>28</v>
      </c>
      <c r="D12" s="79">
        <v>7</v>
      </c>
      <c r="E12" s="79">
        <v>121</v>
      </c>
      <c r="F12" s="79">
        <v>102</v>
      </c>
      <c r="G12" s="79">
        <v>19</v>
      </c>
      <c r="H12" s="79">
        <v>6</v>
      </c>
      <c r="I12" s="79">
        <v>2</v>
      </c>
      <c r="J12" s="79">
        <v>0</v>
      </c>
      <c r="K12" s="79">
        <v>0</v>
      </c>
      <c r="L12" s="77">
        <f t="shared" ref="L12:L23" si="10">SUM(D12:K12)</f>
        <v>257</v>
      </c>
      <c r="M12" s="33">
        <f t="shared" ref="M12:M23" si="11">SUM(E12:I12)</f>
        <v>250</v>
      </c>
      <c r="N12" s="34">
        <v>100</v>
      </c>
      <c r="O12" s="35">
        <v>75</v>
      </c>
      <c r="P12" s="35">
        <v>50</v>
      </c>
      <c r="Q12" s="35">
        <v>25</v>
      </c>
      <c r="R12" s="36">
        <v>0</v>
      </c>
      <c r="S12" s="37">
        <f t="shared" ref="S12:S13" si="12">+$S$11/5</f>
        <v>0.2</v>
      </c>
      <c r="T12" s="63">
        <f>+S12*$T$11</f>
        <v>0.05</v>
      </c>
      <c r="U12" s="38">
        <f>SUMPRODUCT(N12:R12,E12:I12/M12)</f>
        <v>83.399999999999991</v>
      </c>
      <c r="V12" s="64">
        <f>+U12*T12</f>
        <v>4.17</v>
      </c>
      <c r="W12" s="39">
        <f>+T12*100</f>
        <v>5</v>
      </c>
      <c r="X12" s="57">
        <f t="shared" si="0"/>
        <v>83.399999999999991</v>
      </c>
      <c r="Y12" s="57">
        <v>76.930501930501933</v>
      </c>
      <c r="Z12" s="68">
        <f t="shared" si="1"/>
        <v>7.7571919298537878E-2</v>
      </c>
    </row>
    <row r="13" spans="2:26" ht="15.5" outlineLevel="1" x14ac:dyDescent="0.3">
      <c r="B13" s="30"/>
      <c r="C13" s="69" t="s">
        <v>47</v>
      </c>
      <c r="D13" s="79">
        <v>5</v>
      </c>
      <c r="E13" s="79">
        <v>131</v>
      </c>
      <c r="F13" s="79">
        <v>105</v>
      </c>
      <c r="G13" s="79">
        <v>14</v>
      </c>
      <c r="H13" s="79">
        <v>0</v>
      </c>
      <c r="I13" s="79">
        <v>3</v>
      </c>
      <c r="J13" s="79">
        <v>0</v>
      </c>
      <c r="K13" s="79">
        <v>0</v>
      </c>
      <c r="L13" s="77">
        <f t="shared" si="10"/>
        <v>258</v>
      </c>
      <c r="M13" s="33">
        <f t="shared" si="11"/>
        <v>253</v>
      </c>
      <c r="N13" s="34">
        <v>100</v>
      </c>
      <c r="O13" s="35">
        <v>75</v>
      </c>
      <c r="P13" s="35">
        <v>50</v>
      </c>
      <c r="Q13" s="35">
        <v>25</v>
      </c>
      <c r="R13" s="36">
        <v>0</v>
      </c>
      <c r="S13" s="37">
        <f t="shared" si="12"/>
        <v>0.2</v>
      </c>
      <c r="T13" s="63">
        <f t="shared" ref="T13:T16" si="13">+S13*$T$11</f>
        <v>0.05</v>
      </c>
      <c r="U13" s="38">
        <f t="shared" ref="U13:U16" si="14">SUMPRODUCT(N13:R13,E13:I13/M13)</f>
        <v>85.671936758893267</v>
      </c>
      <c r="V13" s="64">
        <f t="shared" ref="V13:V16" si="15">+U13*T13</f>
        <v>4.2835968379446632</v>
      </c>
      <c r="W13" s="39">
        <f t="shared" ref="W13:W16" si="16">+T13*100</f>
        <v>5</v>
      </c>
      <c r="X13" s="57">
        <f t="shared" si="0"/>
        <v>85.671936758893267</v>
      </c>
      <c r="Y13" s="57">
        <v>80.769230769230774</v>
      </c>
      <c r="Z13" s="68">
        <f t="shared" si="1"/>
        <v>5.7226510513707543E-2</v>
      </c>
    </row>
    <row r="14" spans="2:26" ht="28" outlineLevel="1" x14ac:dyDescent="0.3">
      <c r="B14" s="30"/>
      <c r="C14" s="71" t="s">
        <v>48</v>
      </c>
      <c r="D14" s="79">
        <v>5</v>
      </c>
      <c r="E14" s="79">
        <v>127</v>
      </c>
      <c r="F14" s="79">
        <v>90</v>
      </c>
      <c r="G14" s="79">
        <v>27</v>
      </c>
      <c r="H14" s="79">
        <v>4</v>
      </c>
      <c r="I14" s="79">
        <v>4</v>
      </c>
      <c r="J14" s="79">
        <v>0</v>
      </c>
      <c r="K14" s="79">
        <v>0</v>
      </c>
      <c r="L14" s="77">
        <f t="shared" si="10"/>
        <v>257</v>
      </c>
      <c r="M14" s="33">
        <f t="shared" si="11"/>
        <v>252</v>
      </c>
      <c r="N14" s="34">
        <v>100</v>
      </c>
      <c r="O14" s="35">
        <v>75</v>
      </c>
      <c r="P14" s="35">
        <v>50</v>
      </c>
      <c r="Q14" s="35">
        <v>25</v>
      </c>
      <c r="R14" s="36">
        <v>0</v>
      </c>
      <c r="S14" s="37">
        <f>+$S$11/5</f>
        <v>0.2</v>
      </c>
      <c r="T14" s="63">
        <f t="shared" si="13"/>
        <v>0.05</v>
      </c>
      <c r="U14" s="38">
        <f t="shared" si="14"/>
        <v>82.936507936507923</v>
      </c>
      <c r="V14" s="64">
        <f t="shared" si="15"/>
        <v>4.1468253968253963</v>
      </c>
      <c r="W14" s="39">
        <f t="shared" si="16"/>
        <v>5</v>
      </c>
      <c r="X14" s="57">
        <f t="shared" si="0"/>
        <v>82.936507936507937</v>
      </c>
      <c r="Y14" s="57">
        <v>78.197674418604663</v>
      </c>
      <c r="Z14" s="68">
        <f t="shared" si="1"/>
        <v>5.7138088349838516E-2</v>
      </c>
    </row>
    <row r="15" spans="2:26" ht="28" outlineLevel="1" x14ac:dyDescent="0.3">
      <c r="B15" s="30"/>
      <c r="C15" s="69" t="s">
        <v>49</v>
      </c>
      <c r="D15" s="79">
        <v>63</v>
      </c>
      <c r="E15" s="79">
        <v>67</v>
      </c>
      <c r="F15" s="79">
        <v>82</v>
      </c>
      <c r="G15" s="79">
        <v>29</v>
      </c>
      <c r="H15" s="79">
        <v>3</v>
      </c>
      <c r="I15" s="79">
        <v>5</v>
      </c>
      <c r="J15" s="79">
        <v>0</v>
      </c>
      <c r="K15" s="79">
        <v>0</v>
      </c>
      <c r="L15" s="77">
        <f t="shared" si="10"/>
        <v>249</v>
      </c>
      <c r="M15" s="33">
        <f t="shared" si="11"/>
        <v>186</v>
      </c>
      <c r="N15" s="34">
        <v>100</v>
      </c>
      <c r="O15" s="35">
        <v>75</v>
      </c>
      <c r="P15" s="35">
        <v>50</v>
      </c>
      <c r="Q15" s="35">
        <v>25</v>
      </c>
      <c r="R15" s="36">
        <v>0</v>
      </c>
      <c r="S15" s="37">
        <f t="shared" ref="S15:S16" si="17">+$S$11/5</f>
        <v>0.2</v>
      </c>
      <c r="T15" s="63">
        <f t="shared" si="13"/>
        <v>0.05</v>
      </c>
      <c r="U15" s="38">
        <f t="shared" si="14"/>
        <v>77.284946236559151</v>
      </c>
      <c r="V15" s="64">
        <f t="shared" si="15"/>
        <v>3.8642473118279579</v>
      </c>
      <c r="W15" s="39">
        <f t="shared" si="16"/>
        <v>5</v>
      </c>
      <c r="X15" s="57">
        <f t="shared" si="0"/>
        <v>77.284946236559165</v>
      </c>
      <c r="Y15" s="57">
        <v>79.133064516129039</v>
      </c>
      <c r="Z15" s="68">
        <f t="shared" si="1"/>
        <v>-2.3913043478260627E-2</v>
      </c>
    </row>
    <row r="16" spans="2:26" ht="28" outlineLevel="1" x14ac:dyDescent="0.3">
      <c r="B16" s="30"/>
      <c r="C16" s="69" t="s">
        <v>50</v>
      </c>
      <c r="D16" s="79">
        <v>64</v>
      </c>
      <c r="E16" s="79">
        <v>70</v>
      </c>
      <c r="F16" s="79">
        <v>86</v>
      </c>
      <c r="G16" s="79">
        <v>21</v>
      </c>
      <c r="H16" s="79">
        <v>2</v>
      </c>
      <c r="I16" s="79">
        <v>3</v>
      </c>
      <c r="J16" s="79">
        <v>0</v>
      </c>
      <c r="K16" s="79">
        <v>0</v>
      </c>
      <c r="L16" s="77">
        <f t="shared" si="10"/>
        <v>246</v>
      </c>
      <c r="M16" s="33">
        <f t="shared" si="11"/>
        <v>182</v>
      </c>
      <c r="N16" s="34">
        <v>100</v>
      </c>
      <c r="O16" s="35">
        <v>75</v>
      </c>
      <c r="P16" s="35">
        <v>50</v>
      </c>
      <c r="Q16" s="35">
        <v>25</v>
      </c>
      <c r="R16" s="36">
        <v>0</v>
      </c>
      <c r="S16" s="37">
        <f t="shared" si="17"/>
        <v>0.2</v>
      </c>
      <c r="T16" s="63">
        <f t="shared" si="13"/>
        <v>0.05</v>
      </c>
      <c r="U16" s="38">
        <f t="shared" si="14"/>
        <v>79.945054945054949</v>
      </c>
      <c r="V16" s="64">
        <f t="shared" si="15"/>
        <v>3.9972527472527477</v>
      </c>
      <c r="W16" s="39">
        <f t="shared" si="16"/>
        <v>5</v>
      </c>
      <c r="X16" s="57">
        <f t="shared" si="0"/>
        <v>79.945054945054949</v>
      </c>
      <c r="Y16" s="57">
        <v>80.769230769230788</v>
      </c>
      <c r="Z16" s="68">
        <f t="shared" si="1"/>
        <v>-1.0309278350515649E-2</v>
      </c>
    </row>
    <row r="17" spans="2:26" s="10" customFormat="1" ht="26.15" customHeight="1" x14ac:dyDescent="0.3">
      <c r="B17" s="86" t="s">
        <v>38</v>
      </c>
      <c r="C17" s="86"/>
      <c r="D17" s="80"/>
      <c r="E17" s="78"/>
      <c r="F17" s="78"/>
      <c r="G17" s="78"/>
      <c r="H17" s="78"/>
      <c r="I17" s="78"/>
      <c r="J17" s="78"/>
      <c r="K17" s="78"/>
      <c r="L17" s="78"/>
      <c r="M17" s="26"/>
      <c r="N17" s="17"/>
      <c r="O17" s="18"/>
      <c r="P17" s="18"/>
      <c r="Q17" s="18"/>
      <c r="R17" s="19"/>
      <c r="S17" s="20">
        <v>1</v>
      </c>
      <c r="T17" s="62">
        <f>+D34</f>
        <v>0.25</v>
      </c>
      <c r="U17" s="28"/>
      <c r="V17" s="75">
        <f>SUM(V18:V23)</f>
        <v>21.202254262364544</v>
      </c>
      <c r="W17" s="29">
        <f>+T17*100</f>
        <v>25</v>
      </c>
      <c r="X17" s="57">
        <f t="shared" si="0"/>
        <v>84.809017049458177</v>
      </c>
      <c r="Y17" s="57">
        <v>76.772469381096116</v>
      </c>
      <c r="Z17" s="68">
        <f t="shared" si="1"/>
        <v>9.4760533112597897E-2</v>
      </c>
    </row>
    <row r="18" spans="2:26" ht="15.5" outlineLevel="1" x14ac:dyDescent="0.3">
      <c r="B18" s="30"/>
      <c r="C18" s="71" t="s">
        <v>39</v>
      </c>
      <c r="D18" s="79">
        <v>5</v>
      </c>
      <c r="E18" s="79">
        <v>131</v>
      </c>
      <c r="F18" s="79">
        <v>55</v>
      </c>
      <c r="G18" s="79">
        <v>7</v>
      </c>
      <c r="H18" s="79">
        <v>0</v>
      </c>
      <c r="I18" s="79">
        <v>1</v>
      </c>
      <c r="J18" s="79">
        <v>0</v>
      </c>
      <c r="K18" s="79">
        <v>0</v>
      </c>
      <c r="L18" s="77">
        <f t="shared" si="10"/>
        <v>199</v>
      </c>
      <c r="M18" s="33">
        <f t="shared" si="11"/>
        <v>194</v>
      </c>
      <c r="N18" s="34">
        <v>100</v>
      </c>
      <c r="O18" s="35">
        <v>75</v>
      </c>
      <c r="P18" s="35">
        <v>50</v>
      </c>
      <c r="Q18" s="35">
        <v>25</v>
      </c>
      <c r="R18" s="36">
        <v>0</v>
      </c>
      <c r="S18" s="37">
        <f>+$S$11/6</f>
        <v>0.16666666666666666</v>
      </c>
      <c r="T18" s="63">
        <f t="shared" ref="T18:T23" si="18">+S18*$T$17</f>
        <v>4.1666666666666664E-2</v>
      </c>
      <c r="U18" s="73">
        <f>SUMPRODUCT(N18:R18,E18:I18/M18)</f>
        <v>90.592783505154657</v>
      </c>
      <c r="V18" s="64">
        <f t="shared" ref="V18" si="19">+U18*T18</f>
        <v>3.7746993127147772</v>
      </c>
      <c r="W18" s="39">
        <f t="shared" ref="W18" si="20">+T18*100</f>
        <v>4.1666666666666661</v>
      </c>
      <c r="X18" s="57">
        <f t="shared" si="0"/>
        <v>90.592783505154657</v>
      </c>
      <c r="Y18" s="57">
        <v>77.717391304347828</v>
      </c>
      <c r="Z18" s="68">
        <f t="shared" si="1"/>
        <v>0.14212381718102557</v>
      </c>
    </row>
    <row r="19" spans="2:26" ht="15.5" outlineLevel="1" x14ac:dyDescent="0.3">
      <c r="B19" s="40"/>
      <c r="C19" s="71" t="s">
        <v>51</v>
      </c>
      <c r="D19" s="79">
        <v>4</v>
      </c>
      <c r="E19" s="79">
        <v>113</v>
      </c>
      <c r="F19" s="79">
        <v>75</v>
      </c>
      <c r="G19" s="79">
        <v>7</v>
      </c>
      <c r="H19" s="79">
        <v>1</v>
      </c>
      <c r="I19" s="79">
        <v>1</v>
      </c>
      <c r="J19" s="79">
        <v>0</v>
      </c>
      <c r="K19" s="79">
        <v>0</v>
      </c>
      <c r="L19" s="77">
        <f t="shared" si="10"/>
        <v>201</v>
      </c>
      <c r="M19" s="33">
        <f t="shared" si="11"/>
        <v>197</v>
      </c>
      <c r="N19" s="41">
        <v>100</v>
      </c>
      <c r="O19" s="42">
        <v>75</v>
      </c>
      <c r="P19" s="42">
        <v>50</v>
      </c>
      <c r="Q19" s="42">
        <v>25</v>
      </c>
      <c r="R19" s="43">
        <v>0</v>
      </c>
      <c r="S19" s="44">
        <f t="shared" ref="S19:S23" si="21">+$S$11/6</f>
        <v>0.16666666666666666</v>
      </c>
      <c r="T19" s="65">
        <f t="shared" si="18"/>
        <v>4.1666666666666664E-2</v>
      </c>
      <c r="U19" s="73">
        <f t="shared" ref="U19:U20" si="22">SUMPRODUCT(N19:R19,E19:I19/M19)</f>
        <v>87.817258883248741</v>
      </c>
      <c r="V19" s="66">
        <f t="shared" ref="V19:V20" si="23">+U19*T19</f>
        <v>3.6590524534686972</v>
      </c>
      <c r="W19" s="45">
        <f t="shared" ref="W19:W20" si="24">+T19*100</f>
        <v>4.1666666666666661</v>
      </c>
      <c r="X19" s="57">
        <f t="shared" si="0"/>
        <v>87.817258883248755</v>
      </c>
      <c r="Y19" s="57">
        <v>78.378378378378386</v>
      </c>
      <c r="Z19" s="68">
        <f t="shared" si="1"/>
        <v>0.10748320574910186</v>
      </c>
    </row>
    <row r="20" spans="2:26" ht="15.5" outlineLevel="1" x14ac:dyDescent="0.3">
      <c r="B20" s="40"/>
      <c r="C20" s="69" t="s">
        <v>40</v>
      </c>
      <c r="D20" s="79">
        <v>5</v>
      </c>
      <c r="E20" s="79">
        <v>85</v>
      </c>
      <c r="F20" s="79">
        <v>97</v>
      </c>
      <c r="G20" s="79">
        <v>11</v>
      </c>
      <c r="H20" s="79">
        <v>3</v>
      </c>
      <c r="I20" s="79">
        <v>2</v>
      </c>
      <c r="J20" s="79">
        <v>0</v>
      </c>
      <c r="K20" s="79">
        <v>0</v>
      </c>
      <c r="L20" s="77">
        <f t="shared" si="10"/>
        <v>203</v>
      </c>
      <c r="M20" s="33">
        <f t="shared" si="11"/>
        <v>198</v>
      </c>
      <c r="N20" s="41">
        <v>100</v>
      </c>
      <c r="O20" s="42">
        <v>75</v>
      </c>
      <c r="P20" s="42">
        <v>50</v>
      </c>
      <c r="Q20" s="42">
        <v>25</v>
      </c>
      <c r="R20" s="43">
        <v>0</v>
      </c>
      <c r="S20" s="44">
        <f t="shared" si="21"/>
        <v>0.16666666666666666</v>
      </c>
      <c r="T20" s="65">
        <f t="shared" si="18"/>
        <v>4.1666666666666664E-2</v>
      </c>
      <c r="U20" s="73">
        <f t="shared" si="22"/>
        <v>82.828282828282823</v>
      </c>
      <c r="V20" s="66">
        <f t="shared" si="23"/>
        <v>3.4511784511784507</v>
      </c>
      <c r="W20" s="45">
        <f t="shared" si="24"/>
        <v>4.1666666666666661</v>
      </c>
      <c r="X20" s="57">
        <f t="shared" si="0"/>
        <v>82.828282828282823</v>
      </c>
      <c r="Y20" s="57">
        <v>75.136612021857928</v>
      </c>
      <c r="Z20" s="68">
        <f t="shared" si="1"/>
        <v>9.2862854858056662E-2</v>
      </c>
    </row>
    <row r="21" spans="2:26" ht="15.5" outlineLevel="1" x14ac:dyDescent="0.3">
      <c r="B21" s="40"/>
      <c r="C21" s="69" t="s">
        <v>41</v>
      </c>
      <c r="D21" s="79">
        <v>5</v>
      </c>
      <c r="E21" s="79">
        <v>92</v>
      </c>
      <c r="F21" s="79">
        <v>86</v>
      </c>
      <c r="G21" s="79">
        <v>14</v>
      </c>
      <c r="H21" s="79">
        <v>2</v>
      </c>
      <c r="I21" s="79">
        <v>2</v>
      </c>
      <c r="J21" s="79">
        <v>0</v>
      </c>
      <c r="K21" s="79">
        <v>0</v>
      </c>
      <c r="L21" s="77">
        <f t="shared" si="10"/>
        <v>201</v>
      </c>
      <c r="M21" s="33">
        <f t="shared" si="11"/>
        <v>196</v>
      </c>
      <c r="N21" s="41">
        <v>100</v>
      </c>
      <c r="O21" s="42">
        <v>75</v>
      </c>
      <c r="P21" s="42">
        <v>50</v>
      </c>
      <c r="Q21" s="42">
        <v>25</v>
      </c>
      <c r="R21" s="43">
        <v>0</v>
      </c>
      <c r="S21" s="44">
        <f t="shared" si="21"/>
        <v>0.16666666666666666</v>
      </c>
      <c r="T21" s="65">
        <f t="shared" si="18"/>
        <v>4.1666666666666664E-2</v>
      </c>
      <c r="U21" s="73">
        <f t="shared" ref="U21:U23" si="25">SUMPRODUCT(N21:R21,E21:I21/M21)</f>
        <v>83.673469387755105</v>
      </c>
      <c r="V21" s="66">
        <f t="shared" ref="V21:V23" si="26">+U21*T21</f>
        <v>3.4863945578231292</v>
      </c>
      <c r="W21" s="45">
        <f t="shared" ref="W21:W23" si="27">+T21*100</f>
        <v>4.1666666666666661</v>
      </c>
      <c r="X21" s="57">
        <f t="shared" si="0"/>
        <v>83.673469387755119</v>
      </c>
      <c r="Y21" s="57">
        <v>78.159340659340671</v>
      </c>
      <c r="Z21" s="68">
        <f t="shared" si="1"/>
        <v>6.5900562851782418E-2</v>
      </c>
    </row>
    <row r="22" spans="2:26" ht="15.5" outlineLevel="1" x14ac:dyDescent="0.3">
      <c r="B22" s="40"/>
      <c r="C22" s="69" t="s">
        <v>42</v>
      </c>
      <c r="D22" s="79">
        <v>7</v>
      </c>
      <c r="E22" s="79">
        <v>80</v>
      </c>
      <c r="F22" s="79">
        <v>92</v>
      </c>
      <c r="G22" s="79">
        <v>12</v>
      </c>
      <c r="H22" s="79">
        <v>4</v>
      </c>
      <c r="I22" s="79">
        <v>4</v>
      </c>
      <c r="J22" s="79">
        <v>0</v>
      </c>
      <c r="K22" s="79">
        <v>0</v>
      </c>
      <c r="L22" s="77">
        <f t="shared" si="10"/>
        <v>199</v>
      </c>
      <c r="M22" s="33">
        <f t="shared" si="11"/>
        <v>192</v>
      </c>
      <c r="N22" s="41">
        <v>100</v>
      </c>
      <c r="O22" s="42">
        <v>75</v>
      </c>
      <c r="P22" s="42">
        <v>50</v>
      </c>
      <c r="Q22" s="42">
        <v>25</v>
      </c>
      <c r="R22" s="43">
        <v>0</v>
      </c>
      <c r="S22" s="44">
        <f t="shared" si="21"/>
        <v>0.16666666666666666</v>
      </c>
      <c r="T22" s="65">
        <f t="shared" si="18"/>
        <v>4.1666666666666664E-2</v>
      </c>
      <c r="U22" s="73">
        <f t="shared" si="25"/>
        <v>81.25</v>
      </c>
      <c r="V22" s="66">
        <f t="shared" si="26"/>
        <v>3.3854166666666665</v>
      </c>
      <c r="W22" s="45">
        <f t="shared" si="27"/>
        <v>4.1666666666666661</v>
      </c>
      <c r="X22" s="57">
        <f t="shared" si="0"/>
        <v>81.250000000000014</v>
      </c>
      <c r="Y22" s="57">
        <v>74.861878453038699</v>
      </c>
      <c r="Z22" s="68">
        <f t="shared" si="1"/>
        <v>7.8623034424139246E-2</v>
      </c>
    </row>
    <row r="23" spans="2:26" ht="15.5" outlineLevel="1" x14ac:dyDescent="0.3">
      <c r="B23" s="40"/>
      <c r="C23" s="69" t="s">
        <v>52</v>
      </c>
      <c r="D23" s="79">
        <v>5</v>
      </c>
      <c r="E23" s="79">
        <v>91</v>
      </c>
      <c r="F23" s="79">
        <v>86</v>
      </c>
      <c r="G23" s="79">
        <v>10</v>
      </c>
      <c r="H23" s="79">
        <v>3</v>
      </c>
      <c r="I23" s="79">
        <v>5</v>
      </c>
      <c r="J23" s="79">
        <v>0</v>
      </c>
      <c r="K23" s="79">
        <v>0</v>
      </c>
      <c r="L23" s="77">
        <f t="shared" si="10"/>
        <v>200</v>
      </c>
      <c r="M23" s="33">
        <f t="shared" si="11"/>
        <v>195</v>
      </c>
      <c r="N23" s="41">
        <v>100</v>
      </c>
      <c r="O23" s="42">
        <v>75</v>
      </c>
      <c r="P23" s="42">
        <v>50</v>
      </c>
      <c r="Q23" s="42">
        <v>25</v>
      </c>
      <c r="R23" s="43">
        <v>0</v>
      </c>
      <c r="S23" s="44">
        <f t="shared" si="21"/>
        <v>0.16666666666666666</v>
      </c>
      <c r="T23" s="65">
        <f t="shared" si="18"/>
        <v>4.1666666666666664E-2</v>
      </c>
      <c r="U23" s="73">
        <f t="shared" si="25"/>
        <v>82.692307692307693</v>
      </c>
      <c r="V23" s="66">
        <f t="shared" si="26"/>
        <v>3.4455128205128203</v>
      </c>
      <c r="W23" s="45">
        <f t="shared" si="27"/>
        <v>4.1666666666666661</v>
      </c>
      <c r="X23" s="57">
        <f t="shared" si="0"/>
        <v>82.692307692307693</v>
      </c>
      <c r="Y23" s="57">
        <v>76.381215469613267</v>
      </c>
      <c r="Z23" s="68">
        <f t="shared" si="1"/>
        <v>7.6320185018630277E-2</v>
      </c>
    </row>
    <row r="24" spans="2:26" x14ac:dyDescent="0.3">
      <c r="D24" s="6"/>
      <c r="E24" s="6"/>
      <c r="F24" s="6"/>
      <c r="G24" s="6"/>
      <c r="H24" s="6"/>
      <c r="I24" s="81"/>
      <c r="J24" s="82"/>
      <c r="K24" s="6"/>
      <c r="L24" s="6"/>
    </row>
    <row r="25" spans="2:26" x14ac:dyDescent="0.3">
      <c r="D25" s="6"/>
      <c r="E25" s="6"/>
      <c r="F25" s="6"/>
      <c r="G25" s="6"/>
      <c r="H25" s="6"/>
      <c r="I25" s="83"/>
      <c r="J25" s="83"/>
      <c r="K25" s="6"/>
      <c r="L25" s="6"/>
    </row>
    <row r="26" spans="2:26" x14ac:dyDescent="0.3">
      <c r="C26" s="7" t="s">
        <v>36</v>
      </c>
      <c r="D26" s="84" t="s">
        <v>31</v>
      </c>
      <c r="E26" s="84" t="s">
        <v>32</v>
      </c>
      <c r="F26" s="6"/>
      <c r="G26" s="6"/>
      <c r="H26" s="6"/>
      <c r="I26" s="83"/>
      <c r="J26" s="83"/>
      <c r="K26" s="6"/>
      <c r="L26" s="6"/>
    </row>
    <row r="27" spans="2:26" x14ac:dyDescent="0.3">
      <c r="C27" s="6" t="s">
        <v>24</v>
      </c>
      <c r="D27" s="48">
        <v>0.25</v>
      </c>
      <c r="E27" s="5">
        <f>+V4/100</f>
        <v>0.18015847034288762</v>
      </c>
      <c r="M27" s="46"/>
      <c r="O27" s="47"/>
    </row>
    <row r="28" spans="2:26" x14ac:dyDescent="0.3">
      <c r="C28" s="6" t="s">
        <v>22</v>
      </c>
      <c r="D28" s="48">
        <v>0.25</v>
      </c>
      <c r="E28" s="5">
        <f>+V7/100</f>
        <v>0.20535060224897506</v>
      </c>
      <c r="M28" s="46"/>
      <c r="O28" s="47"/>
    </row>
    <row r="29" spans="2:26" x14ac:dyDescent="0.3">
      <c r="C29" s="7" t="s">
        <v>25</v>
      </c>
      <c r="D29" s="8">
        <f>SUM(D27:D28)</f>
        <v>0.5</v>
      </c>
      <c r="E29" s="9">
        <f>SUM(E27:E28)</f>
        <v>0.38550907259186268</v>
      </c>
      <c r="M29" s="46"/>
      <c r="O29" s="47"/>
    </row>
    <row r="30" spans="2:26" x14ac:dyDescent="0.3">
      <c r="C30" s="7"/>
      <c r="D30" s="8"/>
      <c r="E30" s="9"/>
      <c r="M30" s="46"/>
      <c r="O30" s="47"/>
    </row>
    <row r="31" spans="2:26" x14ac:dyDescent="0.3">
      <c r="C31" s="7" t="s">
        <v>33</v>
      </c>
      <c r="D31" s="2" t="s">
        <v>31</v>
      </c>
      <c r="E31" s="2" t="s">
        <v>32</v>
      </c>
      <c r="F31" s="5"/>
      <c r="H31" s="49" t="s">
        <v>21</v>
      </c>
      <c r="I31" s="49"/>
      <c r="J31" s="50">
        <f>+X3</f>
        <v>80.215083815401584</v>
      </c>
      <c r="M31" s="46"/>
      <c r="O31" s="47"/>
    </row>
    <row r="32" spans="2:26" x14ac:dyDescent="0.3">
      <c r="C32" s="3" t="s">
        <v>36</v>
      </c>
      <c r="D32" s="4">
        <f>+D27+D28</f>
        <v>0.5</v>
      </c>
      <c r="E32" s="5">
        <f>+E27+E28</f>
        <v>0.38550907259186268</v>
      </c>
      <c r="H32" s="46" t="s">
        <v>23</v>
      </c>
      <c r="J32" s="1">
        <v>100</v>
      </c>
      <c r="M32" s="46"/>
      <c r="O32" s="47"/>
    </row>
    <row r="33" spans="3:15" x14ac:dyDescent="0.3">
      <c r="C33" s="6" t="s">
        <v>34</v>
      </c>
      <c r="D33" s="4">
        <v>0.25</v>
      </c>
      <c r="E33" s="5">
        <f>+V11/100</f>
        <v>0.20461922293850765</v>
      </c>
      <c r="M33" s="46"/>
      <c r="N33" s="51"/>
      <c r="O33" s="51"/>
    </row>
    <row r="34" spans="3:15" x14ac:dyDescent="0.3">
      <c r="C34" s="6" t="s">
        <v>35</v>
      </c>
      <c r="D34" s="4">
        <v>0.25</v>
      </c>
      <c r="E34" s="5">
        <f>+V17/100</f>
        <v>0.21202254262364545</v>
      </c>
      <c r="M34" s="46"/>
      <c r="O34" s="47"/>
    </row>
    <row r="35" spans="3:15" x14ac:dyDescent="0.3">
      <c r="C35" s="7" t="s">
        <v>25</v>
      </c>
      <c r="D35" s="8">
        <f>SUM(D32:D34)</f>
        <v>1</v>
      </c>
      <c r="E35" s="9">
        <f>SUM(E32:E34)</f>
        <v>0.80215083815401589</v>
      </c>
      <c r="M35" s="46"/>
      <c r="O35" s="47"/>
    </row>
    <row r="38" spans="3:15" x14ac:dyDescent="0.3">
      <c r="C38" s="3"/>
    </row>
    <row r="74" spans="13:24" x14ac:dyDescent="0.3">
      <c r="M74" s="46"/>
      <c r="N74" s="46"/>
    </row>
    <row r="75" spans="13:24" x14ac:dyDescent="0.3">
      <c r="M75" s="46"/>
      <c r="N75" s="46"/>
      <c r="R75" s="85"/>
      <c r="S75" s="85"/>
      <c r="T75" s="85"/>
      <c r="U75" s="85"/>
      <c r="V75" s="85"/>
      <c r="W75" s="85"/>
      <c r="X75" s="6"/>
    </row>
  </sheetData>
  <mergeCells count="4">
    <mergeCell ref="R75:W75"/>
    <mergeCell ref="B11:C11"/>
    <mergeCell ref="B17:C17"/>
    <mergeCell ref="D2:M2"/>
  </mergeCells>
  <conditionalFormatting sqref="X18">
    <cfRule type="iconSet" priority="9">
      <iconSet iconSet="3Symbols">
        <cfvo type="percent" val="0"/>
        <cfvo type="num" val="60"/>
        <cfvo type="num" val="75"/>
      </iconSet>
    </cfRule>
  </conditionalFormatting>
  <conditionalFormatting sqref="X19:X23 X3:X17">
    <cfRule type="iconSet" priority="10">
      <iconSet iconSet="3Symbols">
        <cfvo type="percent" val="0"/>
        <cfvo type="num" val="60"/>
        <cfvo type="num" val="75"/>
      </iconSet>
    </cfRule>
  </conditionalFormatting>
  <conditionalFormatting sqref="Y18">
    <cfRule type="iconSet" priority="1">
      <iconSet iconSet="3Symbols">
        <cfvo type="percent" val="0"/>
        <cfvo type="num" val="60"/>
        <cfvo type="num" val="75"/>
      </iconSet>
    </cfRule>
  </conditionalFormatting>
  <conditionalFormatting sqref="Y19:Y23 Y3:Y17">
    <cfRule type="iconSet" priority="2">
      <iconSet iconSet="3Symbols">
        <cfvo type="percent" val="0"/>
        <cfvo type="num" val="60"/>
        <cfvo type="num" val="75"/>
      </iconSet>
    </cfRule>
  </conditionalFormatting>
  <printOptions horizontalCentered="1" verticalCentered="1"/>
  <pageMargins left="0.74803149606299213" right="0.74803149606299213" top="0.98425196850393704" bottom="0.98425196850393704" header="0" footer="0"/>
  <pageSetup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NSUAseo</vt:lpstr>
      <vt:lpstr>NSUAseo!Área_de_impresión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JULIAN MARIN RUBIO</cp:lastModifiedBy>
  <cp:lastPrinted>2018-01-30T20:35:04Z</cp:lastPrinted>
  <dcterms:created xsi:type="dcterms:W3CDTF">2013-03-10T02:28:01Z</dcterms:created>
  <dcterms:modified xsi:type="dcterms:W3CDTF">2025-10-14T21:01:04Z</dcterms:modified>
</cp:coreProperties>
</file>